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rka-PC\Desktop\"/>
    </mc:Choice>
  </mc:AlternateContent>
  <xr:revisionPtr revIDLastSave="0" documentId="13_ncr:1_{A9E27801-D979-416A-9CBB-023DF10F2D6E}" xr6:coauthVersionLast="47" xr6:coauthVersionMax="47" xr10:uidLastSave="{00000000-0000-0000-0000-000000000000}"/>
  <bookViews>
    <workbookView xWindow="-120" yWindow="-120" windowWidth="28080" windowHeight="16440" tabRatio="766" firstSheet="1" activeTab="1" xr2:uid="{00000000-000D-0000-FFFF-FFFF00000000}"/>
  </bookViews>
  <sheets>
    <sheet name="CENY" sheetId="13" state="hidden" r:id="rId1"/>
    <sheet name="Výpis 1" sheetId="1" r:id="rId2"/>
    <sheet name="Výpis 2" sheetId="8" r:id="rId3"/>
    <sheet name="Výpis 3" sheetId="11" r:id="rId4"/>
    <sheet name="Data import 1" sheetId="14" r:id="rId5"/>
    <sheet name="Data import 2" sheetId="15" r:id="rId6"/>
    <sheet name="Data import 3" sheetId="16" r:id="rId7"/>
  </sheets>
  <definedNames>
    <definedName name="_xlnm.Print_Area" localSheetId="1">'Výpis 1'!$A$1:$L$52</definedName>
    <definedName name="_xlnm.Print_Area" localSheetId="2">'Výpis 2'!$A$1:$L$52</definedName>
    <definedName name="_xlnm.Print_Area" localSheetId="3">'Výpis 3'!$A$1:$L$52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1" l="1"/>
  <c r="D51" i="11"/>
  <c r="D44" i="11"/>
  <c r="D51" i="8"/>
  <c r="L3" i="15"/>
  <c r="L4" i="15" l="1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4" i="16" l="1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" i="16"/>
  <c r="L3" i="14" l="1"/>
  <c r="L4" i="14"/>
  <c r="L5" i="14"/>
  <c r="L6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7" i="14"/>
  <c r="B4" i="15" l="1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" i="15"/>
  <c r="B4" i="16" l="1"/>
  <c r="C4" i="16"/>
  <c r="B5" i="16"/>
  <c r="C5" i="16"/>
  <c r="B6" i="16"/>
  <c r="C6" i="16"/>
  <c r="B7" i="16"/>
  <c r="C7" i="16"/>
  <c r="B8" i="16"/>
  <c r="C8" i="16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B21" i="16"/>
  <c r="C21" i="16"/>
  <c r="B22" i="16"/>
  <c r="C22" i="16"/>
  <c r="B23" i="16"/>
  <c r="C23" i="16"/>
  <c r="B24" i="16"/>
  <c r="C24" i="16"/>
  <c r="B25" i="16"/>
  <c r="C25" i="16"/>
  <c r="B26" i="16"/>
  <c r="C26" i="16"/>
  <c r="B27" i="16"/>
  <c r="C27" i="16"/>
  <c r="B28" i="16"/>
  <c r="C28" i="16"/>
  <c r="B29" i="16"/>
  <c r="C29" i="16"/>
  <c r="B30" i="16"/>
  <c r="C30" i="16"/>
  <c r="B31" i="16"/>
  <c r="C31" i="16"/>
  <c r="C3" i="16"/>
  <c r="B3" i="16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" i="15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" i="14"/>
  <c r="B3" i="14"/>
  <c r="B4" i="14"/>
  <c r="B5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6" i="14"/>
  <c r="I3" i="14" l="1"/>
  <c r="J3" i="14"/>
  <c r="D4" i="16" l="1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" i="15"/>
  <c r="A30" i="14" l="1"/>
  <c r="D30" i="14"/>
  <c r="G30" i="14"/>
  <c r="H30" i="14"/>
  <c r="I30" i="14"/>
  <c r="J30" i="14"/>
  <c r="A31" i="14"/>
  <c r="D31" i="14"/>
  <c r="G31" i="14"/>
  <c r="H31" i="14"/>
  <c r="I31" i="14"/>
  <c r="J31" i="14"/>
  <c r="A30" i="16"/>
  <c r="G30" i="16"/>
  <c r="H30" i="16"/>
  <c r="I30" i="16"/>
  <c r="J30" i="16"/>
  <c r="A31" i="16"/>
  <c r="G31" i="16"/>
  <c r="H31" i="16"/>
  <c r="I31" i="16"/>
  <c r="J31" i="16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" i="14"/>
  <c r="A30" i="15"/>
  <c r="G30" i="15"/>
  <c r="H30" i="15"/>
  <c r="I30" i="15"/>
  <c r="J30" i="15"/>
  <c r="A31" i="15"/>
  <c r="G31" i="15"/>
  <c r="H31" i="15"/>
  <c r="I31" i="15"/>
  <c r="J31" i="15"/>
  <c r="J29" i="16"/>
  <c r="I29" i="16"/>
  <c r="H29" i="16"/>
  <c r="G29" i="16"/>
  <c r="A29" i="16"/>
  <c r="J28" i="16"/>
  <c r="I28" i="16"/>
  <c r="H28" i="16"/>
  <c r="G28" i="16"/>
  <c r="A28" i="16"/>
  <c r="J27" i="16"/>
  <c r="I27" i="16"/>
  <c r="H27" i="16"/>
  <c r="G27" i="16"/>
  <c r="A27" i="16"/>
  <c r="J26" i="16"/>
  <c r="I26" i="16"/>
  <c r="H26" i="16"/>
  <c r="G26" i="16"/>
  <c r="A26" i="16"/>
  <c r="J25" i="16"/>
  <c r="I25" i="16"/>
  <c r="H25" i="16"/>
  <c r="G25" i="16"/>
  <c r="A25" i="16"/>
  <c r="J24" i="16"/>
  <c r="I24" i="16"/>
  <c r="H24" i="16"/>
  <c r="G24" i="16"/>
  <c r="A24" i="16"/>
  <c r="J23" i="16"/>
  <c r="I23" i="16"/>
  <c r="H23" i="16"/>
  <c r="G23" i="16"/>
  <c r="A23" i="16"/>
  <c r="J22" i="16"/>
  <c r="I22" i="16"/>
  <c r="H22" i="16"/>
  <c r="G22" i="16"/>
  <c r="A22" i="16"/>
  <c r="J21" i="16"/>
  <c r="I21" i="16"/>
  <c r="H21" i="16"/>
  <c r="G21" i="16"/>
  <c r="A21" i="16"/>
  <c r="J20" i="16"/>
  <c r="I20" i="16"/>
  <c r="H20" i="16"/>
  <c r="G20" i="16"/>
  <c r="A20" i="16"/>
  <c r="J19" i="16"/>
  <c r="I19" i="16"/>
  <c r="H19" i="16"/>
  <c r="G19" i="16"/>
  <c r="A19" i="16"/>
  <c r="J18" i="16"/>
  <c r="I18" i="16"/>
  <c r="H18" i="16"/>
  <c r="G18" i="16"/>
  <c r="A18" i="16"/>
  <c r="J17" i="16"/>
  <c r="I17" i="16"/>
  <c r="H17" i="16"/>
  <c r="G17" i="16"/>
  <c r="A17" i="16"/>
  <c r="J16" i="16"/>
  <c r="I16" i="16"/>
  <c r="H16" i="16"/>
  <c r="G16" i="16"/>
  <c r="A16" i="16"/>
  <c r="J15" i="16"/>
  <c r="I15" i="16"/>
  <c r="H15" i="16"/>
  <c r="G15" i="16"/>
  <c r="A15" i="16"/>
  <c r="J14" i="16"/>
  <c r="I14" i="16"/>
  <c r="H14" i="16"/>
  <c r="G14" i="16"/>
  <c r="A14" i="16"/>
  <c r="J13" i="16"/>
  <c r="I13" i="16"/>
  <c r="H13" i="16"/>
  <c r="G13" i="16"/>
  <c r="A13" i="16"/>
  <c r="J12" i="16"/>
  <c r="I12" i="16"/>
  <c r="H12" i="16"/>
  <c r="G12" i="16"/>
  <c r="A12" i="16"/>
  <c r="J11" i="16"/>
  <c r="I11" i="16"/>
  <c r="H11" i="16"/>
  <c r="G11" i="16"/>
  <c r="A11" i="16"/>
  <c r="J10" i="16"/>
  <c r="I10" i="16"/>
  <c r="H10" i="16"/>
  <c r="G10" i="16"/>
  <c r="A10" i="16"/>
  <c r="J9" i="16"/>
  <c r="I9" i="16"/>
  <c r="H9" i="16"/>
  <c r="G9" i="16"/>
  <c r="A9" i="16"/>
  <c r="J8" i="16"/>
  <c r="I8" i="16"/>
  <c r="H8" i="16"/>
  <c r="G8" i="16"/>
  <c r="A8" i="16"/>
  <c r="J7" i="16"/>
  <c r="I7" i="16"/>
  <c r="H7" i="16"/>
  <c r="G7" i="16"/>
  <c r="A7" i="16"/>
  <c r="J6" i="16"/>
  <c r="I6" i="16"/>
  <c r="H6" i="16"/>
  <c r="G6" i="16"/>
  <c r="A6" i="16"/>
  <c r="J5" i="16"/>
  <c r="I5" i="16"/>
  <c r="H5" i="16"/>
  <c r="G5" i="16"/>
  <c r="A5" i="16"/>
  <c r="J4" i="16"/>
  <c r="I4" i="16"/>
  <c r="H4" i="16"/>
  <c r="G4" i="16"/>
  <c r="A4" i="16"/>
  <c r="J3" i="16"/>
  <c r="I3" i="16"/>
  <c r="H3" i="16"/>
  <c r="G3" i="16"/>
  <c r="D3" i="16"/>
  <c r="A3" i="16"/>
  <c r="J29" i="15"/>
  <c r="I29" i="15"/>
  <c r="H29" i="15"/>
  <c r="G29" i="15"/>
  <c r="A29" i="15"/>
  <c r="J28" i="15"/>
  <c r="I28" i="15"/>
  <c r="H28" i="15"/>
  <c r="G28" i="15"/>
  <c r="A28" i="15"/>
  <c r="J27" i="15"/>
  <c r="I27" i="15"/>
  <c r="H27" i="15"/>
  <c r="G27" i="15"/>
  <c r="A27" i="15"/>
  <c r="J26" i="15"/>
  <c r="I26" i="15"/>
  <c r="H26" i="15"/>
  <c r="G26" i="15"/>
  <c r="A26" i="15"/>
  <c r="J25" i="15"/>
  <c r="I25" i="15"/>
  <c r="H25" i="15"/>
  <c r="G25" i="15"/>
  <c r="A25" i="15"/>
  <c r="J24" i="15"/>
  <c r="I24" i="15"/>
  <c r="H24" i="15"/>
  <c r="G24" i="15"/>
  <c r="A24" i="15"/>
  <c r="J23" i="15"/>
  <c r="I23" i="15"/>
  <c r="H23" i="15"/>
  <c r="G23" i="15"/>
  <c r="A23" i="15"/>
  <c r="J22" i="15"/>
  <c r="I22" i="15"/>
  <c r="H22" i="15"/>
  <c r="G22" i="15"/>
  <c r="A22" i="15"/>
  <c r="J21" i="15"/>
  <c r="I21" i="15"/>
  <c r="H21" i="15"/>
  <c r="G21" i="15"/>
  <c r="A21" i="15"/>
  <c r="J20" i="15"/>
  <c r="I20" i="15"/>
  <c r="H20" i="15"/>
  <c r="G20" i="15"/>
  <c r="A20" i="15"/>
  <c r="J19" i="15"/>
  <c r="I19" i="15"/>
  <c r="H19" i="15"/>
  <c r="G19" i="15"/>
  <c r="A19" i="15"/>
  <c r="J18" i="15"/>
  <c r="I18" i="15"/>
  <c r="H18" i="15"/>
  <c r="G18" i="15"/>
  <c r="A18" i="15"/>
  <c r="J17" i="15"/>
  <c r="I17" i="15"/>
  <c r="H17" i="15"/>
  <c r="G17" i="15"/>
  <c r="A17" i="15"/>
  <c r="J16" i="15"/>
  <c r="I16" i="15"/>
  <c r="H16" i="15"/>
  <c r="G16" i="15"/>
  <c r="A16" i="15"/>
  <c r="J15" i="15"/>
  <c r="I15" i="15"/>
  <c r="H15" i="15"/>
  <c r="G15" i="15"/>
  <c r="A15" i="15"/>
  <c r="J14" i="15"/>
  <c r="I14" i="15"/>
  <c r="H14" i="15"/>
  <c r="G14" i="15"/>
  <c r="A14" i="15"/>
  <c r="J13" i="15"/>
  <c r="I13" i="15"/>
  <c r="H13" i="15"/>
  <c r="G13" i="15"/>
  <c r="A13" i="15"/>
  <c r="J12" i="15"/>
  <c r="I12" i="15"/>
  <c r="H12" i="15"/>
  <c r="G12" i="15"/>
  <c r="A12" i="15"/>
  <c r="J11" i="15"/>
  <c r="I11" i="15"/>
  <c r="H11" i="15"/>
  <c r="G11" i="15"/>
  <c r="A11" i="15"/>
  <c r="J10" i="15"/>
  <c r="I10" i="15"/>
  <c r="H10" i="15"/>
  <c r="G10" i="15"/>
  <c r="A10" i="15"/>
  <c r="J9" i="15"/>
  <c r="I9" i="15"/>
  <c r="H9" i="15"/>
  <c r="G9" i="15"/>
  <c r="A9" i="15"/>
  <c r="J8" i="15"/>
  <c r="I8" i="15"/>
  <c r="H8" i="15"/>
  <c r="G8" i="15"/>
  <c r="A8" i="15"/>
  <c r="J7" i="15"/>
  <c r="I7" i="15"/>
  <c r="H7" i="15"/>
  <c r="G7" i="15"/>
  <c r="A7" i="15"/>
  <c r="J6" i="15"/>
  <c r="I6" i="15"/>
  <c r="H6" i="15"/>
  <c r="G6" i="15"/>
  <c r="A6" i="15"/>
  <c r="J5" i="15"/>
  <c r="I5" i="15"/>
  <c r="H5" i="15"/>
  <c r="G5" i="15"/>
  <c r="A5" i="15"/>
  <c r="J4" i="15"/>
  <c r="I4" i="15"/>
  <c r="H4" i="15"/>
  <c r="G4" i="15"/>
  <c r="A4" i="15"/>
  <c r="J3" i="15"/>
  <c r="I3" i="15"/>
  <c r="H3" i="15"/>
  <c r="G3" i="15"/>
  <c r="A3" i="15"/>
  <c r="J29" i="14"/>
  <c r="I29" i="14"/>
  <c r="H29" i="14"/>
  <c r="G29" i="14"/>
  <c r="J28" i="14"/>
  <c r="I28" i="14"/>
  <c r="H28" i="14"/>
  <c r="G28" i="14"/>
  <c r="J27" i="14"/>
  <c r="I27" i="14"/>
  <c r="H27" i="14"/>
  <c r="G27" i="14"/>
  <c r="J26" i="14"/>
  <c r="I26" i="14"/>
  <c r="H26" i="14"/>
  <c r="G26" i="14"/>
  <c r="J25" i="14"/>
  <c r="I25" i="14"/>
  <c r="H25" i="14"/>
  <c r="G25" i="14"/>
  <c r="J24" i="14"/>
  <c r="I24" i="14"/>
  <c r="H24" i="14"/>
  <c r="G24" i="14"/>
  <c r="J23" i="14"/>
  <c r="I23" i="14"/>
  <c r="H23" i="14"/>
  <c r="G23" i="14"/>
  <c r="J22" i="14"/>
  <c r="I22" i="14"/>
  <c r="H22" i="14"/>
  <c r="G22" i="14"/>
  <c r="J21" i="14"/>
  <c r="I21" i="14"/>
  <c r="H21" i="14"/>
  <c r="G21" i="14"/>
  <c r="J20" i="14"/>
  <c r="I20" i="14"/>
  <c r="H20" i="14"/>
  <c r="G20" i="14"/>
  <c r="J19" i="14"/>
  <c r="I19" i="14"/>
  <c r="H19" i="14"/>
  <c r="G19" i="14"/>
  <c r="J18" i="14"/>
  <c r="I18" i="14"/>
  <c r="H18" i="14"/>
  <c r="G18" i="14"/>
  <c r="J17" i="14"/>
  <c r="I17" i="14"/>
  <c r="H17" i="14"/>
  <c r="G17" i="14"/>
  <c r="J16" i="14"/>
  <c r="I16" i="14"/>
  <c r="H16" i="14"/>
  <c r="G16" i="14"/>
  <c r="J15" i="14"/>
  <c r="I15" i="14"/>
  <c r="H15" i="14"/>
  <c r="G15" i="14"/>
  <c r="J14" i="14"/>
  <c r="I14" i="14"/>
  <c r="H14" i="14"/>
  <c r="G14" i="14"/>
  <c r="J13" i="14"/>
  <c r="I13" i="14"/>
  <c r="H13" i="14"/>
  <c r="G13" i="14"/>
  <c r="J12" i="14"/>
  <c r="I12" i="14"/>
  <c r="H12" i="14"/>
  <c r="G12" i="14"/>
  <c r="J11" i="14"/>
  <c r="I11" i="14"/>
  <c r="H11" i="14"/>
  <c r="G11" i="14"/>
  <c r="J10" i="14"/>
  <c r="I10" i="14"/>
  <c r="H10" i="14"/>
  <c r="G10" i="14"/>
  <c r="J9" i="14"/>
  <c r="I9" i="14"/>
  <c r="H9" i="14"/>
  <c r="G9" i="14"/>
  <c r="J8" i="14"/>
  <c r="I8" i="14"/>
  <c r="H8" i="14"/>
  <c r="G8" i="14"/>
  <c r="J7" i="14"/>
  <c r="I7" i="14"/>
  <c r="H7" i="14"/>
  <c r="G7" i="14"/>
  <c r="J6" i="14"/>
  <c r="I6" i="14"/>
  <c r="H6" i="14"/>
  <c r="G6" i="14"/>
  <c r="J5" i="14"/>
  <c r="I5" i="14"/>
  <c r="H5" i="14"/>
  <c r="G5" i="14"/>
  <c r="H3" i="14"/>
  <c r="G3" i="14"/>
  <c r="H4" i="14"/>
  <c r="G4" i="14"/>
  <c r="J4" i="14"/>
  <c r="I4" i="14"/>
  <c r="A7" i="14" l="1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4" i="14"/>
  <c r="A5" i="14"/>
  <c r="A6" i="14"/>
  <c r="A3" i="14"/>
  <c r="H1" i="1" l="1"/>
  <c r="M14" i="11" l="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13" i="11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13" i="8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13" i="1"/>
  <c r="E1" i="11" l="1"/>
  <c r="E1" i="8"/>
  <c r="D52" i="8" l="1"/>
  <c r="D44" i="8"/>
  <c r="A2" i="8"/>
  <c r="AR14" i="8" l="1"/>
  <c r="AR15" i="8"/>
  <c r="AR16" i="8"/>
  <c r="AR17" i="8"/>
  <c r="AR18" i="8"/>
  <c r="AR19" i="8"/>
  <c r="AR20" i="8"/>
  <c r="AR21" i="8"/>
  <c r="AR22" i="8"/>
  <c r="AR23" i="8"/>
  <c r="AR24" i="8"/>
  <c r="AR25" i="8"/>
  <c r="AR26" i="8"/>
  <c r="AR27" i="8"/>
  <c r="AR28" i="8"/>
  <c r="AR29" i="8"/>
  <c r="AR30" i="8"/>
  <c r="AR31" i="8"/>
  <c r="AR32" i="8"/>
  <c r="AR33" i="8"/>
  <c r="AR34" i="8"/>
  <c r="AR35" i="8"/>
  <c r="AR36" i="8"/>
  <c r="AR37" i="8"/>
  <c r="AR38" i="8"/>
  <c r="AR39" i="8"/>
  <c r="AR40" i="8"/>
  <c r="AR41" i="8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13" i="11"/>
  <c r="AR13" i="8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11" i="11" l="1"/>
  <c r="AR11" i="8"/>
  <c r="C3" i="11"/>
  <c r="C3" i="8"/>
  <c r="C2" i="11"/>
  <c r="C2" i="8"/>
  <c r="H10" i="8"/>
  <c r="M7" i="1"/>
  <c r="M7" i="8"/>
  <c r="M7" i="11"/>
  <c r="A1" i="1"/>
  <c r="A1" i="11"/>
  <c r="A1" i="8"/>
  <c r="M43" i="11"/>
  <c r="M42" i="11"/>
  <c r="AK41" i="11"/>
  <c r="W41" i="11" s="1"/>
  <c r="AJ41" i="11"/>
  <c r="AP41" i="11" s="1"/>
  <c r="AI41" i="11"/>
  <c r="AH41" i="11"/>
  <c r="V41" i="11"/>
  <c r="U41" i="11"/>
  <c r="T41" i="11"/>
  <c r="S41" i="11"/>
  <c r="R41" i="11"/>
  <c r="Q41" i="11"/>
  <c r="P41" i="11"/>
  <c r="O41" i="11"/>
  <c r="N41" i="11"/>
  <c r="AK40" i="11"/>
  <c r="W40" i="11" s="1"/>
  <c r="AJ40" i="11"/>
  <c r="AP40" i="11" s="1"/>
  <c r="AI40" i="11"/>
  <c r="AH40" i="11"/>
  <c r="AD40" i="11"/>
  <c r="V40" i="11"/>
  <c r="U40" i="11"/>
  <c r="T40" i="11"/>
  <c r="S40" i="11"/>
  <c r="R40" i="11"/>
  <c r="Q40" i="11"/>
  <c r="P40" i="11"/>
  <c r="O40" i="11"/>
  <c r="N40" i="11"/>
  <c r="AK39" i="11"/>
  <c r="W39" i="11" s="1"/>
  <c r="AJ39" i="11"/>
  <c r="AP39" i="11" s="1"/>
  <c r="AI39" i="11"/>
  <c r="AH39" i="11"/>
  <c r="V39" i="11"/>
  <c r="U39" i="11"/>
  <c r="T39" i="11"/>
  <c r="S39" i="11"/>
  <c r="R39" i="11"/>
  <c r="Q39" i="11"/>
  <c r="P39" i="11"/>
  <c r="O39" i="11"/>
  <c r="N39" i="11"/>
  <c r="AK38" i="11"/>
  <c r="W38" i="11" s="1"/>
  <c r="AJ38" i="11"/>
  <c r="AP38" i="11" s="1"/>
  <c r="AI38" i="11"/>
  <c r="AH38" i="11"/>
  <c r="V38" i="11"/>
  <c r="U38" i="11"/>
  <c r="T38" i="11"/>
  <c r="S38" i="11"/>
  <c r="R38" i="11"/>
  <c r="Q38" i="11"/>
  <c r="P38" i="11"/>
  <c r="O38" i="11"/>
  <c r="N38" i="11"/>
  <c r="AK37" i="11"/>
  <c r="W37" i="11" s="1"/>
  <c r="AJ37" i="11"/>
  <c r="AP37" i="11" s="1"/>
  <c r="AI37" i="11"/>
  <c r="AH37" i="11"/>
  <c r="V37" i="11"/>
  <c r="U37" i="11"/>
  <c r="T37" i="11"/>
  <c r="S37" i="11"/>
  <c r="R37" i="11"/>
  <c r="Q37" i="11"/>
  <c r="P37" i="11"/>
  <c r="O37" i="11"/>
  <c r="N37" i="11"/>
  <c r="AK36" i="11"/>
  <c r="W36" i="11" s="1"/>
  <c r="AJ36" i="11"/>
  <c r="AP36" i="11" s="1"/>
  <c r="AI36" i="11"/>
  <c r="AH36" i="11"/>
  <c r="AD36" i="11"/>
  <c r="V36" i="11"/>
  <c r="U36" i="11"/>
  <c r="T36" i="11"/>
  <c r="S36" i="11"/>
  <c r="R36" i="11"/>
  <c r="Q36" i="11"/>
  <c r="P36" i="11"/>
  <c r="O36" i="11"/>
  <c r="N36" i="11"/>
  <c r="AK35" i="11"/>
  <c r="AD35" i="11" s="1"/>
  <c r="AJ35" i="11"/>
  <c r="AP35" i="11" s="1"/>
  <c r="AI35" i="11"/>
  <c r="AH35" i="11"/>
  <c r="R35" i="11"/>
  <c r="Q35" i="11"/>
  <c r="P35" i="11"/>
  <c r="O35" i="11"/>
  <c r="N35" i="11"/>
  <c r="AK34" i="11"/>
  <c r="AJ34" i="11"/>
  <c r="AP34" i="11" s="1"/>
  <c r="AI34" i="11"/>
  <c r="AH34" i="11"/>
  <c r="R34" i="11"/>
  <c r="Q34" i="11"/>
  <c r="P34" i="11"/>
  <c r="O34" i="11"/>
  <c r="N34" i="11"/>
  <c r="AK33" i="11"/>
  <c r="AC33" i="11" s="1"/>
  <c r="AJ33" i="11"/>
  <c r="AP33" i="11" s="1"/>
  <c r="AI33" i="11"/>
  <c r="AH33" i="11"/>
  <c r="R33" i="11"/>
  <c r="T33" i="11" s="1"/>
  <c r="Q33" i="11"/>
  <c r="P33" i="11"/>
  <c r="O33" i="11"/>
  <c r="N33" i="11"/>
  <c r="AK32" i="11"/>
  <c r="AJ32" i="11"/>
  <c r="AP32" i="11" s="1"/>
  <c r="AI32" i="11"/>
  <c r="AH32" i="11"/>
  <c r="AD32" i="11"/>
  <c r="R32" i="11"/>
  <c r="Q32" i="11"/>
  <c r="P32" i="11"/>
  <c r="O32" i="11"/>
  <c r="N32" i="11"/>
  <c r="AK31" i="11"/>
  <c r="AC31" i="11" s="1"/>
  <c r="AJ31" i="11"/>
  <c r="AP31" i="11" s="1"/>
  <c r="AI31" i="11"/>
  <c r="AH31" i="11"/>
  <c r="R31" i="11"/>
  <c r="Q31" i="11"/>
  <c r="P31" i="11"/>
  <c r="O31" i="11"/>
  <c r="N31" i="11"/>
  <c r="AK30" i="11"/>
  <c r="AJ30" i="11"/>
  <c r="AP30" i="11" s="1"/>
  <c r="AI30" i="11"/>
  <c r="AH30" i="11"/>
  <c r="R30" i="11"/>
  <c r="Q30" i="11"/>
  <c r="P30" i="11"/>
  <c r="O30" i="11"/>
  <c r="N30" i="11"/>
  <c r="AK29" i="11"/>
  <c r="AD29" i="11" s="1"/>
  <c r="AJ29" i="11"/>
  <c r="AP29" i="11" s="1"/>
  <c r="AI29" i="11"/>
  <c r="AH29" i="11"/>
  <c r="AE29" i="11"/>
  <c r="R29" i="11"/>
  <c r="Q29" i="11"/>
  <c r="P29" i="11"/>
  <c r="O29" i="11"/>
  <c r="N29" i="11"/>
  <c r="AK28" i="11"/>
  <c r="AJ28" i="11"/>
  <c r="AP28" i="11" s="1"/>
  <c r="AI28" i="11"/>
  <c r="AH28" i="11"/>
  <c r="S28" i="11"/>
  <c r="R28" i="11"/>
  <c r="Q28" i="11"/>
  <c r="P28" i="11"/>
  <c r="O28" i="11"/>
  <c r="N28" i="11"/>
  <c r="AK27" i="11"/>
  <c r="AD27" i="11" s="1"/>
  <c r="AJ27" i="11"/>
  <c r="AP27" i="11" s="1"/>
  <c r="AI27" i="11"/>
  <c r="AH27" i="11"/>
  <c r="R27" i="11"/>
  <c r="Q27" i="11"/>
  <c r="P27" i="11"/>
  <c r="O27" i="11"/>
  <c r="N27" i="11"/>
  <c r="AK26" i="11"/>
  <c r="AB26" i="11" s="1"/>
  <c r="AJ26" i="11"/>
  <c r="AP26" i="11" s="1"/>
  <c r="AI26" i="11"/>
  <c r="AH26" i="11"/>
  <c r="R26" i="11"/>
  <c r="Q26" i="11"/>
  <c r="P26" i="11"/>
  <c r="O26" i="11"/>
  <c r="N26" i="11"/>
  <c r="AK25" i="11"/>
  <c r="AD25" i="11" s="1"/>
  <c r="AJ25" i="11"/>
  <c r="AP25" i="11" s="1"/>
  <c r="AI25" i="11"/>
  <c r="AH25" i="11"/>
  <c r="AE25" i="11"/>
  <c r="R25" i="11"/>
  <c r="Q25" i="11"/>
  <c r="P25" i="11"/>
  <c r="O25" i="11"/>
  <c r="N25" i="11"/>
  <c r="AK24" i="11"/>
  <c r="AJ24" i="11"/>
  <c r="AP24" i="11" s="1"/>
  <c r="AI24" i="11"/>
  <c r="AH24" i="11"/>
  <c r="R24" i="11"/>
  <c r="Q24" i="11"/>
  <c r="P24" i="11"/>
  <c r="O24" i="11"/>
  <c r="N24" i="11"/>
  <c r="AK23" i="11"/>
  <c r="AD23" i="11" s="1"/>
  <c r="AJ23" i="11"/>
  <c r="AP23" i="11" s="1"/>
  <c r="AI23" i="11"/>
  <c r="AH23" i="11"/>
  <c r="AE23" i="11"/>
  <c r="R23" i="11"/>
  <c r="Q23" i="11"/>
  <c r="P23" i="11"/>
  <c r="O23" i="11"/>
  <c r="N23" i="11"/>
  <c r="AK22" i="11"/>
  <c r="AB22" i="11" s="1"/>
  <c r="AJ22" i="11"/>
  <c r="AP22" i="11" s="1"/>
  <c r="AI22" i="11"/>
  <c r="AH22" i="11"/>
  <c r="R22" i="11"/>
  <c r="Q22" i="11"/>
  <c r="P22" i="11"/>
  <c r="O22" i="11"/>
  <c r="N22" i="11"/>
  <c r="AK21" i="11"/>
  <c r="AD21" i="11" s="1"/>
  <c r="AJ21" i="11"/>
  <c r="AP21" i="11" s="1"/>
  <c r="AI21" i="11"/>
  <c r="AH21" i="11"/>
  <c r="R21" i="11"/>
  <c r="Q21" i="11"/>
  <c r="P21" i="11"/>
  <c r="O21" i="11"/>
  <c r="N21" i="11"/>
  <c r="AK20" i="11"/>
  <c r="Z20" i="11" s="1"/>
  <c r="AJ20" i="11"/>
  <c r="AP20" i="11" s="1"/>
  <c r="AI20" i="11"/>
  <c r="AH20" i="11"/>
  <c r="R20" i="11"/>
  <c r="Q20" i="11"/>
  <c r="P20" i="11"/>
  <c r="O20" i="11"/>
  <c r="N20" i="11"/>
  <c r="AK19" i="11"/>
  <c r="AC19" i="11" s="1"/>
  <c r="AJ19" i="11"/>
  <c r="AP19" i="11" s="1"/>
  <c r="AI19" i="11"/>
  <c r="AH19" i="11"/>
  <c r="AE19" i="11"/>
  <c r="R19" i="11"/>
  <c r="Q19" i="11"/>
  <c r="P19" i="11"/>
  <c r="O19" i="11"/>
  <c r="N19" i="11"/>
  <c r="AK18" i="11"/>
  <c r="Z18" i="11" s="1"/>
  <c r="AJ18" i="11"/>
  <c r="AP18" i="11" s="1"/>
  <c r="AI18" i="11"/>
  <c r="AH18" i="11"/>
  <c r="R18" i="11"/>
  <c r="Q18" i="11"/>
  <c r="P18" i="11"/>
  <c r="O18" i="11"/>
  <c r="N18" i="11"/>
  <c r="AK17" i="11"/>
  <c r="W17" i="11" s="1"/>
  <c r="AJ17" i="11"/>
  <c r="AP17" i="11" s="1"/>
  <c r="AI17" i="11"/>
  <c r="AH17" i="11"/>
  <c r="R17" i="11"/>
  <c r="Q17" i="11"/>
  <c r="P17" i="11"/>
  <c r="O17" i="11"/>
  <c r="N17" i="11"/>
  <c r="AK16" i="11"/>
  <c r="AB16" i="11" s="1"/>
  <c r="AJ16" i="11"/>
  <c r="AP16" i="11" s="1"/>
  <c r="AI16" i="11"/>
  <c r="AH16" i="11"/>
  <c r="AD16" i="11"/>
  <c r="R16" i="11"/>
  <c r="Q16" i="11"/>
  <c r="P16" i="11"/>
  <c r="O16" i="11"/>
  <c r="N16" i="11"/>
  <c r="AK15" i="11"/>
  <c r="W15" i="11" s="1"/>
  <c r="AJ15" i="11"/>
  <c r="AP15" i="11" s="1"/>
  <c r="AI15" i="11"/>
  <c r="AH15" i="11"/>
  <c r="R15" i="11"/>
  <c r="T15" i="11" s="1"/>
  <c r="Q15" i="11"/>
  <c r="P15" i="11"/>
  <c r="O15" i="11"/>
  <c r="N15" i="11"/>
  <c r="AK14" i="11"/>
  <c r="AB14" i="11" s="1"/>
  <c r="AJ14" i="11"/>
  <c r="AP14" i="11" s="1"/>
  <c r="AI14" i="11"/>
  <c r="AH14" i="11"/>
  <c r="R14" i="11"/>
  <c r="Q14" i="11"/>
  <c r="P14" i="11"/>
  <c r="O14" i="11"/>
  <c r="N14" i="11"/>
  <c r="AK13" i="11"/>
  <c r="AA13" i="11" s="1"/>
  <c r="AJ13" i="11"/>
  <c r="AP13" i="11" s="1"/>
  <c r="AI13" i="11"/>
  <c r="AH13" i="11"/>
  <c r="R13" i="11"/>
  <c r="Q13" i="11"/>
  <c r="P13" i="11"/>
  <c r="O13" i="11"/>
  <c r="N13" i="11"/>
  <c r="H10" i="11"/>
  <c r="H7" i="11"/>
  <c r="C4" i="11"/>
  <c r="AD26" i="11" l="1"/>
  <c r="AD22" i="11"/>
  <c r="AD14" i="11"/>
  <c r="AN14" i="11"/>
  <c r="AN29" i="11"/>
  <c r="AN32" i="11"/>
  <c r="AE35" i="11"/>
  <c r="AE39" i="11"/>
  <c r="AE41" i="11"/>
  <c r="AB38" i="11"/>
  <c r="AN28" i="11"/>
  <c r="AA29" i="11"/>
  <c r="AN30" i="11"/>
  <c r="Y39" i="11"/>
  <c r="AD20" i="11"/>
  <c r="AE33" i="11"/>
  <c r="X38" i="11"/>
  <c r="AB39" i="11"/>
  <c r="Y15" i="11"/>
  <c r="AE27" i="11"/>
  <c r="AE31" i="11"/>
  <c r="AE37" i="11"/>
  <c r="X37" i="11"/>
  <c r="Z41" i="11"/>
  <c r="Y37" i="11"/>
  <c r="AA41" i="11"/>
  <c r="AB37" i="11"/>
  <c r="AN37" i="11"/>
  <c r="AC41" i="11"/>
  <c r="AC37" i="11"/>
  <c r="Y41" i="11"/>
  <c r="AD41" i="11"/>
  <c r="AA39" i="11"/>
  <c r="AM39" i="11"/>
  <c r="AN39" i="11"/>
  <c r="AN20" i="11"/>
  <c r="AN25" i="11"/>
  <c r="Z26" i="11"/>
  <c r="AA37" i="11"/>
  <c r="AM37" i="11"/>
  <c r="AN38" i="11"/>
  <c r="X39" i="11"/>
  <c r="AC39" i="11"/>
  <c r="AE21" i="11"/>
  <c r="AC15" i="11"/>
  <c r="AN18" i="11"/>
  <c r="AA15" i="11"/>
  <c r="AN15" i="11"/>
  <c r="AA23" i="11"/>
  <c r="AN24" i="11"/>
  <c r="AA25" i="11"/>
  <c r="AN35" i="11"/>
  <c r="X36" i="11"/>
  <c r="AM36" i="11"/>
  <c r="AE15" i="11"/>
  <c r="AA21" i="11"/>
  <c r="AA27" i="11"/>
  <c r="AB36" i="11"/>
  <c r="AD18" i="11"/>
  <c r="AA19" i="11"/>
  <c r="AN21" i="11"/>
  <c r="Z22" i="11"/>
  <c r="AN31" i="11"/>
  <c r="AN33" i="11"/>
  <c r="Z36" i="11"/>
  <c r="AN36" i="11"/>
  <c r="S23" i="11"/>
  <c r="S24" i="11"/>
  <c r="S27" i="11"/>
  <c r="AE13" i="11"/>
  <c r="AN34" i="11"/>
  <c r="X40" i="11"/>
  <c r="AM40" i="11"/>
  <c r="AE17" i="11"/>
  <c r="AN16" i="11"/>
  <c r="AA17" i="11"/>
  <c r="AN19" i="11"/>
  <c r="AN22" i="11"/>
  <c r="AN23" i="11"/>
  <c r="AN26" i="11"/>
  <c r="AN27" i="11"/>
  <c r="AB40" i="11"/>
  <c r="AN41" i="11"/>
  <c r="AN13" i="11"/>
  <c r="AN17" i="11"/>
  <c r="Z37" i="11"/>
  <c r="AD37" i="11"/>
  <c r="Z39" i="11"/>
  <c r="AD39" i="11"/>
  <c r="Z40" i="11"/>
  <c r="AN40" i="11"/>
  <c r="X41" i="11"/>
  <c r="AB41" i="11"/>
  <c r="AM41" i="11"/>
  <c r="AG36" i="11"/>
  <c r="AQ36" i="11" s="1"/>
  <c r="AG39" i="11"/>
  <c r="AO39" i="11" s="1"/>
  <c r="AG38" i="11"/>
  <c r="AG40" i="11"/>
  <c r="AQ40" i="11" s="1"/>
  <c r="Y17" i="11"/>
  <c r="AC17" i="11"/>
  <c r="Y21" i="11"/>
  <c r="AC21" i="11"/>
  <c r="Y25" i="11"/>
  <c r="AC25" i="11"/>
  <c r="Y29" i="11"/>
  <c r="AC29" i="11"/>
  <c r="AA31" i="11"/>
  <c r="AA33" i="11"/>
  <c r="AA35" i="11"/>
  <c r="Z14" i="11"/>
  <c r="U15" i="11"/>
  <c r="Z16" i="11"/>
  <c r="Y19" i="11"/>
  <c r="Z21" i="11"/>
  <c r="AB21" i="11"/>
  <c r="AM21" i="11"/>
  <c r="AM22" i="11"/>
  <c r="Y23" i="11"/>
  <c r="AC23" i="11"/>
  <c r="Z25" i="11"/>
  <c r="AB25" i="11"/>
  <c r="AM25" i="11"/>
  <c r="AM26" i="11"/>
  <c r="Y27" i="11"/>
  <c r="AC27" i="11"/>
  <c r="Z29" i="11"/>
  <c r="AB29" i="11"/>
  <c r="AM29" i="11"/>
  <c r="Y31" i="11"/>
  <c r="Y33" i="11"/>
  <c r="Y35" i="11"/>
  <c r="AC35" i="11"/>
  <c r="U35" i="11"/>
  <c r="S21" i="11"/>
  <c r="S22" i="11"/>
  <c r="X24" i="11"/>
  <c r="S25" i="11"/>
  <c r="S26" i="11"/>
  <c r="X28" i="11"/>
  <c r="S29" i="11"/>
  <c r="S30" i="11"/>
  <c r="X35" i="11"/>
  <c r="S35" i="11"/>
  <c r="X14" i="11"/>
  <c r="AG15" i="11"/>
  <c r="AQ15" i="11" s="1"/>
  <c r="Z15" i="11"/>
  <c r="AB15" i="11"/>
  <c r="AD15" i="11"/>
  <c r="AM15" i="11"/>
  <c r="AG17" i="11"/>
  <c r="AQ17" i="11" s="1"/>
  <c r="Z23" i="11"/>
  <c r="AB23" i="11"/>
  <c r="AM23" i="11"/>
  <c r="Z27" i="11"/>
  <c r="AB27" i="11"/>
  <c r="AM27" i="11"/>
  <c r="Z35" i="11"/>
  <c r="AB35" i="11"/>
  <c r="AM35" i="11"/>
  <c r="V15" i="11"/>
  <c r="AG19" i="11"/>
  <c r="AQ19" i="11" s="1"/>
  <c r="T19" i="11"/>
  <c r="V19" i="11"/>
  <c r="W19" i="11"/>
  <c r="AG20" i="11"/>
  <c r="AQ20" i="11" s="1"/>
  <c r="T20" i="11"/>
  <c r="V20" i="11"/>
  <c r="AE20" i="11"/>
  <c r="W20" i="11"/>
  <c r="U21" i="11"/>
  <c r="X21" i="11"/>
  <c r="U22" i="11"/>
  <c r="X22" i="11"/>
  <c r="U23" i="11"/>
  <c r="X23" i="11"/>
  <c r="U24" i="11"/>
  <c r="AG24" i="11"/>
  <c r="AL24" i="11" s="1"/>
  <c r="W24" i="11"/>
  <c r="U25" i="11"/>
  <c r="X25" i="11"/>
  <c r="U26" i="11"/>
  <c r="X26" i="11"/>
  <c r="U27" i="11"/>
  <c r="X27" i="11"/>
  <c r="U28" i="11"/>
  <c r="AG28" i="11"/>
  <c r="AL28" i="11" s="1"/>
  <c r="W28" i="11"/>
  <c r="U29" i="11"/>
  <c r="X29" i="11"/>
  <c r="U30" i="11"/>
  <c r="X30" i="11"/>
  <c r="AG30" i="11"/>
  <c r="AQ30" i="11" s="1"/>
  <c r="W30" i="11"/>
  <c r="AG31" i="11"/>
  <c r="AO31" i="11" s="1"/>
  <c r="T31" i="11"/>
  <c r="V31" i="11"/>
  <c r="AG32" i="11"/>
  <c r="AQ32" i="11" s="1"/>
  <c r="U32" i="11"/>
  <c r="S32" i="11"/>
  <c r="V32" i="11"/>
  <c r="W32" i="11"/>
  <c r="AB32" i="11"/>
  <c r="X32" i="11"/>
  <c r="U34" i="11"/>
  <c r="S34" i="11"/>
  <c r="V34" i="11"/>
  <c r="S14" i="11"/>
  <c r="S15" i="11"/>
  <c r="S17" i="11"/>
  <c r="U18" i="11"/>
  <c r="S18" i="11"/>
  <c r="S19" i="11"/>
  <c r="U19" i="11"/>
  <c r="X19" i="11"/>
  <c r="Z19" i="11"/>
  <c r="AB19" i="11"/>
  <c r="AD19" i="11"/>
  <c r="AM19" i="11"/>
  <c r="S20" i="11"/>
  <c r="U20" i="11"/>
  <c r="X20" i="11"/>
  <c r="AB20" i="11"/>
  <c r="AG21" i="11"/>
  <c r="AO21" i="11" s="1"/>
  <c r="T21" i="11"/>
  <c r="V21" i="11"/>
  <c r="W21" i="11"/>
  <c r="AG22" i="11"/>
  <c r="AL22" i="11" s="1"/>
  <c r="T22" i="11"/>
  <c r="V22" i="11"/>
  <c r="W22" i="11"/>
  <c r="T23" i="11"/>
  <c r="V23" i="11"/>
  <c r="W23" i="11"/>
  <c r="T24" i="11"/>
  <c r="V24" i="11"/>
  <c r="AB24" i="11"/>
  <c r="AG25" i="11"/>
  <c r="AO25" i="11" s="1"/>
  <c r="T25" i="11"/>
  <c r="V25" i="11"/>
  <c r="W25" i="11"/>
  <c r="AG26" i="11"/>
  <c r="AL26" i="11" s="1"/>
  <c r="T26" i="11"/>
  <c r="V26" i="11"/>
  <c r="W26" i="11"/>
  <c r="T27" i="11"/>
  <c r="V27" i="11"/>
  <c r="W27" i="11"/>
  <c r="T28" i="11"/>
  <c r="V28" i="11"/>
  <c r="AB28" i="11"/>
  <c r="T29" i="11"/>
  <c r="V29" i="11"/>
  <c r="W29" i="11"/>
  <c r="T30" i="11"/>
  <c r="V30" i="11"/>
  <c r="AB30" i="11"/>
  <c r="S31" i="11"/>
  <c r="U31" i="11"/>
  <c r="X31" i="11"/>
  <c r="W31" i="11"/>
  <c r="AD31" i="11"/>
  <c r="AB31" i="11"/>
  <c r="Z31" i="11"/>
  <c r="T32" i="11"/>
  <c r="Z32" i="11"/>
  <c r="AM32" i="11"/>
  <c r="U33" i="11"/>
  <c r="S33" i="11"/>
  <c r="V33" i="11"/>
  <c r="W33" i="11"/>
  <c r="AD33" i="11"/>
  <c r="AB33" i="11"/>
  <c r="Z33" i="11"/>
  <c r="X33" i="11"/>
  <c r="T34" i="11"/>
  <c r="AG34" i="11"/>
  <c r="AL34" i="11" s="1"/>
  <c r="W34" i="11"/>
  <c r="X34" i="11"/>
  <c r="AM31" i="11"/>
  <c r="AM33" i="11"/>
  <c r="AG35" i="11"/>
  <c r="AO35" i="11" s="1"/>
  <c r="T35" i="11"/>
  <c r="V35" i="11"/>
  <c r="W35" i="11"/>
  <c r="AE16" i="11"/>
  <c r="W16" i="11"/>
  <c r="Z17" i="11"/>
  <c r="AB17" i="11"/>
  <c r="AD17" i="11"/>
  <c r="AM17" i="11"/>
  <c r="AE18" i="11"/>
  <c r="W18" i="11"/>
  <c r="U17" i="11"/>
  <c r="U16" i="11"/>
  <c r="V18" i="11"/>
  <c r="AG18" i="11"/>
  <c r="AQ18" i="11" s="1"/>
  <c r="X17" i="11"/>
  <c r="V17" i="11"/>
  <c r="X16" i="11"/>
  <c r="AJ11" i="11"/>
  <c r="AH11" i="11"/>
  <c r="AP11" i="11"/>
  <c r="AG16" i="11"/>
  <c r="AQ16" i="11" s="1"/>
  <c r="V16" i="11"/>
  <c r="X15" i="11"/>
  <c r="T18" i="11"/>
  <c r="T17" i="11"/>
  <c r="T16" i="11"/>
  <c r="S16" i="11"/>
  <c r="U14" i="11"/>
  <c r="AG14" i="11"/>
  <c r="AO14" i="11" s="1"/>
  <c r="T14" i="11"/>
  <c r="V14" i="11"/>
  <c r="AE14" i="11"/>
  <c r="W14" i="11"/>
  <c r="S13" i="11"/>
  <c r="W13" i="11"/>
  <c r="Y13" i="11"/>
  <c r="AC13" i="11"/>
  <c r="V13" i="11"/>
  <c r="AG13" i="11"/>
  <c r="AL13" i="11" s="1"/>
  <c r="U13" i="11"/>
  <c r="X13" i="11"/>
  <c r="Z13" i="11"/>
  <c r="AB13" i="11"/>
  <c r="AD13" i="11"/>
  <c r="AM13" i="11"/>
  <c r="X18" i="11"/>
  <c r="AB18" i="11"/>
  <c r="T13" i="11"/>
  <c r="AM14" i="11"/>
  <c r="AM16" i="11"/>
  <c r="AM18" i="11"/>
  <c r="AM20" i="11"/>
  <c r="AE24" i="11"/>
  <c r="AC24" i="11"/>
  <c r="AA24" i="11"/>
  <c r="Y24" i="11"/>
  <c r="AE28" i="11"/>
  <c r="AC28" i="11"/>
  <c r="AA28" i="11"/>
  <c r="Y28" i="11"/>
  <c r="AE34" i="11"/>
  <c r="AC34" i="11"/>
  <c r="AA34" i="11"/>
  <c r="Y34" i="11"/>
  <c r="AM34" i="11"/>
  <c r="AD34" i="11"/>
  <c r="Z34" i="11"/>
  <c r="AL40" i="11"/>
  <c r="AO40" i="11"/>
  <c r="AI11" i="11"/>
  <c r="AK11" i="11"/>
  <c r="Y14" i="11"/>
  <c r="AA14" i="11"/>
  <c r="AC14" i="11"/>
  <c r="Y16" i="11"/>
  <c r="AA16" i="11"/>
  <c r="AC16" i="11"/>
  <c r="Y18" i="11"/>
  <c r="AA18" i="11"/>
  <c r="AC18" i="11"/>
  <c r="Y20" i="11"/>
  <c r="AA20" i="11"/>
  <c r="AC20" i="11"/>
  <c r="AE22" i="11"/>
  <c r="AC22" i="11"/>
  <c r="AA22" i="11"/>
  <c r="Y22" i="11"/>
  <c r="AG23" i="11"/>
  <c r="AQ23" i="11" s="1"/>
  <c r="Z24" i="11"/>
  <c r="AD24" i="11"/>
  <c r="AM24" i="11"/>
  <c r="AE26" i="11"/>
  <c r="AC26" i="11"/>
  <c r="AA26" i="11"/>
  <c r="Y26" i="11"/>
  <c r="AG27" i="11"/>
  <c r="AQ27" i="11" s="1"/>
  <c r="Z28" i="11"/>
  <c r="AD28" i="11"/>
  <c r="AM28" i="11"/>
  <c r="AE30" i="11"/>
  <c r="AC30" i="11"/>
  <c r="AA30" i="11"/>
  <c r="Y30" i="11"/>
  <c r="AM30" i="11"/>
  <c r="AD30" i="11"/>
  <c r="Z30" i="11"/>
  <c r="AB34" i="11"/>
  <c r="AE38" i="11"/>
  <c r="AC38" i="11"/>
  <c r="AA38" i="11"/>
  <c r="Y38" i="11"/>
  <c r="AM38" i="11"/>
  <c r="AD38" i="11"/>
  <c r="Z38" i="11"/>
  <c r="AG29" i="11"/>
  <c r="AQ29" i="11" s="1"/>
  <c r="AE32" i="11"/>
  <c r="AC32" i="11"/>
  <c r="AA32" i="11"/>
  <c r="Y32" i="11"/>
  <c r="AG33" i="11"/>
  <c r="AQ33" i="11" s="1"/>
  <c r="AE36" i="11"/>
  <c r="AC36" i="11"/>
  <c r="AA36" i="11"/>
  <c r="Y36" i="11"/>
  <c r="AG37" i="11"/>
  <c r="AQ37" i="11" s="1"/>
  <c r="AE40" i="11"/>
  <c r="AC40" i="11"/>
  <c r="AA40" i="11"/>
  <c r="Y40" i="11"/>
  <c r="AG41" i="11"/>
  <c r="AQ41" i="11" s="1"/>
  <c r="AQ26" i="11" l="1"/>
  <c r="AQ22" i="11"/>
  <c r="AO36" i="11"/>
  <c r="AO13" i="11"/>
  <c r="AN11" i="11"/>
  <c r="M10" i="11" s="1"/>
  <c r="AL36" i="11"/>
  <c r="AO24" i="11"/>
  <c r="AL14" i="11"/>
  <c r="AL39" i="11"/>
  <c r="AL32" i="11"/>
  <c r="AQ39" i="11"/>
  <c r="AQ14" i="11"/>
  <c r="AL38" i="11"/>
  <c r="AQ38" i="11"/>
  <c r="AO38" i="11"/>
  <c r="AQ35" i="11"/>
  <c r="AO20" i="11"/>
  <c r="AO22" i="11"/>
  <c r="AL16" i="11"/>
  <c r="AL35" i="11"/>
  <c r="AO28" i="11"/>
  <c r="AL21" i="11"/>
  <c r="AL17" i="11"/>
  <c r="AQ31" i="11"/>
  <c r="AQ21" i="11"/>
  <c r="AL15" i="11"/>
  <c r="AO34" i="11"/>
  <c r="AL19" i="11"/>
  <c r="AO15" i="11"/>
  <c r="AQ34" i="11"/>
  <c r="AO26" i="11"/>
  <c r="AO17" i="11"/>
  <c r="Z42" i="11"/>
  <c r="G48" i="11" s="1"/>
  <c r="E48" i="11" s="1"/>
  <c r="AO32" i="11"/>
  <c r="AL31" i="11"/>
  <c r="AL25" i="11"/>
  <c r="AL20" i="11"/>
  <c r="AO19" i="11"/>
  <c r="S42" i="11"/>
  <c r="G44" i="11" s="1"/>
  <c r="E44" i="11" s="1"/>
  <c r="AQ25" i="11"/>
  <c r="AL30" i="11"/>
  <c r="AO30" i="11"/>
  <c r="AQ28" i="11"/>
  <c r="AQ24" i="11"/>
  <c r="AL18" i="11"/>
  <c r="T42" i="11"/>
  <c r="G43" i="11" s="1"/>
  <c r="A43" i="11" s="1"/>
  <c r="AE42" i="11"/>
  <c r="G52" i="11" s="1"/>
  <c r="E52" i="11" s="1"/>
  <c r="AO16" i="11"/>
  <c r="AO18" i="11"/>
  <c r="X42" i="11"/>
  <c r="G46" i="11" s="1"/>
  <c r="D46" i="11" s="1"/>
  <c r="H46" i="11" s="1"/>
  <c r="AA42" i="11"/>
  <c r="AQ13" i="11"/>
  <c r="AD42" i="11"/>
  <c r="G51" i="11" s="1"/>
  <c r="E51" i="11" s="1"/>
  <c r="AB42" i="11"/>
  <c r="G49" i="11" s="1"/>
  <c r="AC42" i="11"/>
  <c r="Y42" i="11"/>
  <c r="G47" i="11" s="1"/>
  <c r="AM11" i="11"/>
  <c r="M9" i="11" s="1"/>
  <c r="W42" i="11"/>
  <c r="G45" i="11" s="1"/>
  <c r="AO41" i="11"/>
  <c r="AL41" i="11"/>
  <c r="AO37" i="11"/>
  <c r="AL37" i="11"/>
  <c r="AO33" i="11"/>
  <c r="AL33" i="11"/>
  <c r="AO29" i="11"/>
  <c r="AL29" i="11"/>
  <c r="AO23" i="11"/>
  <c r="AL23" i="11"/>
  <c r="AG11" i="11"/>
  <c r="AO27" i="11"/>
  <c r="AL27" i="11"/>
  <c r="AH14" i="8"/>
  <c r="AI14" i="8"/>
  <c r="AH15" i="8"/>
  <c r="AI15" i="8"/>
  <c r="AH16" i="8"/>
  <c r="AI16" i="8"/>
  <c r="AH17" i="8"/>
  <c r="AI17" i="8"/>
  <c r="AH18" i="8"/>
  <c r="AI18" i="8"/>
  <c r="AH19" i="8"/>
  <c r="AI19" i="8"/>
  <c r="AH20" i="8"/>
  <c r="AI20" i="8"/>
  <c r="AH21" i="8"/>
  <c r="AI21" i="8"/>
  <c r="AH22" i="8"/>
  <c r="AI22" i="8"/>
  <c r="AH23" i="8"/>
  <c r="AI23" i="8"/>
  <c r="AH24" i="8"/>
  <c r="AI24" i="8"/>
  <c r="AH25" i="8"/>
  <c r="AI25" i="8"/>
  <c r="AH26" i="8"/>
  <c r="AI26" i="8"/>
  <c r="AH27" i="8"/>
  <c r="AI27" i="8"/>
  <c r="AH28" i="8"/>
  <c r="AI28" i="8"/>
  <c r="AH29" i="8"/>
  <c r="AI29" i="8"/>
  <c r="AH30" i="8"/>
  <c r="AI30" i="8"/>
  <c r="AH31" i="8"/>
  <c r="AI31" i="8"/>
  <c r="AH32" i="8"/>
  <c r="AI32" i="8"/>
  <c r="AH33" i="8"/>
  <c r="AI33" i="8"/>
  <c r="AH34" i="8"/>
  <c r="AI34" i="8"/>
  <c r="AH35" i="8"/>
  <c r="AI35" i="8"/>
  <c r="AH36" i="8"/>
  <c r="AI36" i="8"/>
  <c r="AH37" i="8"/>
  <c r="AI37" i="8"/>
  <c r="AH38" i="8"/>
  <c r="AI38" i="8"/>
  <c r="AH39" i="8"/>
  <c r="AI39" i="8"/>
  <c r="AH40" i="8"/>
  <c r="AI40" i="8"/>
  <c r="AH41" i="8"/>
  <c r="AI41" i="8"/>
  <c r="AI13" i="8"/>
  <c r="AI13" i="1"/>
  <c r="AH13" i="8"/>
  <c r="AH13" i="1"/>
  <c r="N14" i="8"/>
  <c r="O14" i="8"/>
  <c r="P14" i="8"/>
  <c r="Q14" i="8"/>
  <c r="N15" i="8"/>
  <c r="O15" i="8"/>
  <c r="P15" i="8"/>
  <c r="Q15" i="8"/>
  <c r="N16" i="8"/>
  <c r="O16" i="8"/>
  <c r="P16" i="8"/>
  <c r="Q16" i="8"/>
  <c r="N17" i="8"/>
  <c r="O17" i="8"/>
  <c r="P17" i="8"/>
  <c r="Q17" i="8"/>
  <c r="N18" i="8"/>
  <c r="O18" i="8"/>
  <c r="P18" i="8"/>
  <c r="Q18" i="8"/>
  <c r="N19" i="8"/>
  <c r="O19" i="8"/>
  <c r="P19" i="8"/>
  <c r="Q19" i="8"/>
  <c r="N20" i="8"/>
  <c r="O20" i="8"/>
  <c r="P20" i="8"/>
  <c r="Q20" i="8"/>
  <c r="N21" i="8"/>
  <c r="O21" i="8"/>
  <c r="P21" i="8"/>
  <c r="Q21" i="8"/>
  <c r="N22" i="8"/>
  <c r="O22" i="8"/>
  <c r="P22" i="8"/>
  <c r="Q22" i="8"/>
  <c r="N23" i="8"/>
  <c r="O23" i="8"/>
  <c r="P23" i="8"/>
  <c r="Q23" i="8"/>
  <c r="N24" i="8"/>
  <c r="O24" i="8"/>
  <c r="P24" i="8"/>
  <c r="Q24" i="8"/>
  <c r="N25" i="8"/>
  <c r="O25" i="8"/>
  <c r="P25" i="8"/>
  <c r="Q25" i="8"/>
  <c r="N26" i="8"/>
  <c r="O26" i="8"/>
  <c r="P26" i="8"/>
  <c r="Q26" i="8"/>
  <c r="N27" i="8"/>
  <c r="O27" i="8"/>
  <c r="P27" i="8"/>
  <c r="Q27" i="8"/>
  <c r="N28" i="8"/>
  <c r="O28" i="8"/>
  <c r="P28" i="8"/>
  <c r="Q28" i="8"/>
  <c r="N29" i="8"/>
  <c r="O29" i="8"/>
  <c r="P29" i="8"/>
  <c r="Q29" i="8"/>
  <c r="N30" i="8"/>
  <c r="O30" i="8"/>
  <c r="P30" i="8"/>
  <c r="Q30" i="8"/>
  <c r="N31" i="8"/>
  <c r="O31" i="8"/>
  <c r="P31" i="8"/>
  <c r="Q31" i="8"/>
  <c r="N32" i="8"/>
  <c r="O32" i="8"/>
  <c r="P32" i="8"/>
  <c r="Q32" i="8"/>
  <c r="N33" i="8"/>
  <c r="O33" i="8"/>
  <c r="P33" i="8"/>
  <c r="Q33" i="8"/>
  <c r="N34" i="8"/>
  <c r="O34" i="8"/>
  <c r="P34" i="8"/>
  <c r="Q34" i="8"/>
  <c r="N35" i="8"/>
  <c r="O35" i="8"/>
  <c r="P35" i="8"/>
  <c r="Q35" i="8"/>
  <c r="N36" i="8"/>
  <c r="O36" i="8"/>
  <c r="P36" i="8"/>
  <c r="Q36" i="8"/>
  <c r="N37" i="8"/>
  <c r="O37" i="8"/>
  <c r="P37" i="8"/>
  <c r="Q37" i="8"/>
  <c r="N38" i="8"/>
  <c r="O38" i="8"/>
  <c r="P38" i="8"/>
  <c r="Q38" i="8"/>
  <c r="N39" i="8"/>
  <c r="O39" i="8"/>
  <c r="P39" i="8"/>
  <c r="Q39" i="8"/>
  <c r="N40" i="8"/>
  <c r="O40" i="8"/>
  <c r="P40" i="8"/>
  <c r="Q40" i="8"/>
  <c r="N41" i="8"/>
  <c r="O41" i="8"/>
  <c r="P41" i="8"/>
  <c r="Q41" i="8"/>
  <c r="Q13" i="8"/>
  <c r="P13" i="8"/>
  <c r="O13" i="8"/>
  <c r="N13" i="8"/>
  <c r="D48" i="11" l="1"/>
  <c r="H48" i="11" s="1"/>
  <c r="AG41" i="8"/>
  <c r="H44" i="11"/>
  <c r="H52" i="11"/>
  <c r="AL11" i="11"/>
  <c r="M8" i="11" s="1"/>
  <c r="AQ11" i="11"/>
  <c r="M51" i="11" s="1"/>
  <c r="D43" i="11"/>
  <c r="H43" i="11" s="1"/>
  <c r="E43" i="11"/>
  <c r="AO11" i="11"/>
  <c r="M11" i="11" s="1"/>
  <c r="E46" i="11"/>
  <c r="H51" i="11"/>
  <c r="D45" i="11"/>
  <c r="H45" i="11" s="1"/>
  <c r="E45" i="11"/>
  <c r="D47" i="11"/>
  <c r="H47" i="11" s="1"/>
  <c r="E47" i="11"/>
  <c r="D49" i="11"/>
  <c r="H49" i="11" s="1"/>
  <c r="E49" i="11"/>
  <c r="G50" i="11"/>
  <c r="E50" i="11"/>
  <c r="A50" i="11"/>
  <c r="H50" i="11"/>
  <c r="D50" i="11"/>
  <c r="AG13" i="8"/>
  <c r="AG40" i="8"/>
  <c r="AG39" i="8"/>
  <c r="AG38" i="8"/>
  <c r="AG37" i="8"/>
  <c r="AG36" i="8"/>
  <c r="AG35" i="8"/>
  <c r="AG34" i="8"/>
  <c r="AG33" i="8"/>
  <c r="AG32" i="8"/>
  <c r="AG31" i="8"/>
  <c r="AG30" i="8"/>
  <c r="AG29" i="8"/>
  <c r="AG28" i="8"/>
  <c r="AG27" i="8"/>
  <c r="AG26" i="8"/>
  <c r="AG25" i="8"/>
  <c r="AG24" i="8"/>
  <c r="AG23" i="8"/>
  <c r="AG22" i="8"/>
  <c r="AG21" i="8"/>
  <c r="AG20" i="8"/>
  <c r="AG19" i="8"/>
  <c r="AG18" i="8"/>
  <c r="AG17" i="8"/>
  <c r="AG16" i="8"/>
  <c r="AG15" i="8"/>
  <c r="AG14" i="8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H37" i="1"/>
  <c r="AI37" i="1"/>
  <c r="AH38" i="1"/>
  <c r="AI38" i="1"/>
  <c r="AH39" i="1"/>
  <c r="AI39" i="1"/>
  <c r="AH40" i="1"/>
  <c r="AI40" i="1"/>
  <c r="AH41" i="1"/>
  <c r="AI41" i="1"/>
  <c r="N14" i="1"/>
  <c r="O14" i="1"/>
  <c r="P14" i="1"/>
  <c r="Q14" i="1"/>
  <c r="N15" i="1"/>
  <c r="O15" i="1"/>
  <c r="P15" i="1"/>
  <c r="Q15" i="1"/>
  <c r="N16" i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N40" i="1"/>
  <c r="O40" i="1"/>
  <c r="P40" i="1"/>
  <c r="Q40" i="1"/>
  <c r="N41" i="1"/>
  <c r="O41" i="1"/>
  <c r="P41" i="1"/>
  <c r="Q41" i="1"/>
  <c r="Q13" i="1"/>
  <c r="P13" i="1"/>
  <c r="O13" i="1"/>
  <c r="N13" i="1"/>
  <c r="L45" i="11" l="1"/>
  <c r="L49" i="11" s="1"/>
  <c r="AG13" i="1"/>
  <c r="AG36" i="1"/>
  <c r="AG34" i="1"/>
  <c r="AG32" i="1"/>
  <c r="AG30" i="1"/>
  <c r="AG28" i="1"/>
  <c r="AG26" i="1"/>
  <c r="AG24" i="1"/>
  <c r="AG41" i="1"/>
  <c r="AG39" i="1"/>
  <c r="AG38" i="1"/>
  <c r="AG35" i="1"/>
  <c r="AG33" i="1"/>
  <c r="AG31" i="1"/>
  <c r="AG29" i="1"/>
  <c r="AG27" i="1"/>
  <c r="AG25" i="1"/>
  <c r="AG23" i="1"/>
  <c r="AG21" i="1"/>
  <c r="AG20" i="1"/>
  <c r="AG17" i="1"/>
  <c r="AG16" i="1"/>
  <c r="AG15" i="1"/>
  <c r="AG14" i="1"/>
  <c r="AG40" i="1"/>
  <c r="AG37" i="1"/>
  <c r="AG22" i="1"/>
  <c r="AG19" i="1"/>
  <c r="AG18" i="1"/>
  <c r="M42" i="8"/>
  <c r="M42" i="1"/>
  <c r="M43" i="8"/>
  <c r="M43" i="1"/>
  <c r="H7" i="8" l="1"/>
  <c r="C4" i="8"/>
  <c r="AK41" i="8"/>
  <c r="AN41" i="8" s="1"/>
  <c r="AJ41" i="8"/>
  <c r="AP41" i="8" s="1"/>
  <c r="V41" i="8"/>
  <c r="U41" i="8"/>
  <c r="R41" i="8"/>
  <c r="T41" i="8" s="1"/>
  <c r="AK40" i="8"/>
  <c r="AL40" i="8" s="1"/>
  <c r="AJ40" i="8"/>
  <c r="AP40" i="8" s="1"/>
  <c r="R40" i="8"/>
  <c r="AK39" i="8"/>
  <c r="AJ39" i="8"/>
  <c r="AP39" i="8" s="1"/>
  <c r="R39" i="8"/>
  <c r="AK38" i="8"/>
  <c r="AN38" i="8" s="1"/>
  <c r="AJ38" i="8"/>
  <c r="AP38" i="8" s="1"/>
  <c r="R38" i="8"/>
  <c r="AK37" i="8"/>
  <c r="AJ37" i="8"/>
  <c r="AP37" i="8" s="1"/>
  <c r="AN37" i="8"/>
  <c r="AA37" i="8"/>
  <c r="R37" i="8"/>
  <c r="AK36" i="8"/>
  <c r="AJ36" i="8"/>
  <c r="AP36" i="8" s="1"/>
  <c r="R36" i="8"/>
  <c r="AK35" i="8"/>
  <c r="AC35" i="8" s="1"/>
  <c r="AJ35" i="8"/>
  <c r="AP35" i="8" s="1"/>
  <c r="R35" i="8"/>
  <c r="AK34" i="8"/>
  <c r="AN34" i="8" s="1"/>
  <c r="AJ34" i="8"/>
  <c r="AP34" i="8" s="1"/>
  <c r="R34" i="8"/>
  <c r="AK33" i="8"/>
  <c r="AN33" i="8" s="1"/>
  <c r="AJ33" i="8"/>
  <c r="AP33" i="8" s="1"/>
  <c r="R33" i="8"/>
  <c r="AK32" i="8"/>
  <c r="AN32" i="8" s="1"/>
  <c r="AJ32" i="8"/>
  <c r="AP32" i="8" s="1"/>
  <c r="R32" i="8"/>
  <c r="AK31" i="8"/>
  <c r="AE31" i="8" s="1"/>
  <c r="AJ31" i="8"/>
  <c r="AP31" i="8" s="1"/>
  <c r="R31" i="8"/>
  <c r="AK30" i="8"/>
  <c r="AN30" i="8" s="1"/>
  <c r="AJ30" i="8"/>
  <c r="AP30" i="8" s="1"/>
  <c r="R30" i="8"/>
  <c r="AK29" i="8"/>
  <c r="AN29" i="8" s="1"/>
  <c r="AJ29" i="8"/>
  <c r="AP29" i="8" s="1"/>
  <c r="R29" i="8"/>
  <c r="AK28" i="8"/>
  <c r="AD28" i="8" s="1"/>
  <c r="AJ28" i="8"/>
  <c r="AP28" i="8" s="1"/>
  <c r="R28" i="8"/>
  <c r="AK27" i="8"/>
  <c r="AN27" i="8" s="1"/>
  <c r="AJ27" i="8"/>
  <c r="AP27" i="8" s="1"/>
  <c r="R27" i="8"/>
  <c r="AK26" i="8"/>
  <c r="AC26" i="8" s="1"/>
  <c r="AJ26" i="8"/>
  <c r="AP26" i="8" s="1"/>
  <c r="R26" i="8"/>
  <c r="AK25" i="8"/>
  <c r="AN25" i="8" s="1"/>
  <c r="AJ25" i="8"/>
  <c r="AP25" i="8" s="1"/>
  <c r="R25" i="8"/>
  <c r="AK24" i="8"/>
  <c r="AE24" i="8" s="1"/>
  <c r="AJ24" i="8"/>
  <c r="AP24" i="8" s="1"/>
  <c r="R24" i="8"/>
  <c r="AK23" i="8"/>
  <c r="AN23" i="8" s="1"/>
  <c r="AJ23" i="8"/>
  <c r="AP23" i="8" s="1"/>
  <c r="R23" i="8"/>
  <c r="AK22" i="8"/>
  <c r="AC22" i="8" s="1"/>
  <c r="AJ22" i="8"/>
  <c r="AP22" i="8" s="1"/>
  <c r="R22" i="8"/>
  <c r="AK21" i="8"/>
  <c r="AN21" i="8" s="1"/>
  <c r="AJ21" i="8"/>
  <c r="AP21" i="8" s="1"/>
  <c r="R21" i="8"/>
  <c r="V21" i="8"/>
  <c r="AK20" i="8"/>
  <c r="AN20" i="8" s="1"/>
  <c r="AJ20" i="8"/>
  <c r="AP20" i="8" s="1"/>
  <c r="R20" i="8"/>
  <c r="AK19" i="8"/>
  <c r="AN19" i="8" s="1"/>
  <c r="AJ19" i="8"/>
  <c r="AP19" i="8" s="1"/>
  <c r="R19" i="8"/>
  <c r="AK18" i="8"/>
  <c r="AA18" i="8" s="1"/>
  <c r="AJ18" i="8"/>
  <c r="AP18" i="8" s="1"/>
  <c r="R18" i="8"/>
  <c r="T18" i="8" s="1"/>
  <c r="AK17" i="8"/>
  <c r="AN17" i="8" s="1"/>
  <c r="AJ17" i="8"/>
  <c r="AP17" i="8" s="1"/>
  <c r="R17" i="8"/>
  <c r="S17" i="8" s="1"/>
  <c r="U17" i="8"/>
  <c r="AK16" i="8"/>
  <c r="AC16" i="8" s="1"/>
  <c r="AJ16" i="8"/>
  <c r="AP16" i="8" s="1"/>
  <c r="R16" i="8"/>
  <c r="S16" i="8" s="1"/>
  <c r="U16" i="8"/>
  <c r="AK15" i="8"/>
  <c r="AN15" i="8" s="1"/>
  <c r="AJ15" i="8"/>
  <c r="AP15" i="8" s="1"/>
  <c r="R15" i="8"/>
  <c r="S15" i="8" s="1"/>
  <c r="U15" i="8"/>
  <c r="AK14" i="8"/>
  <c r="AN14" i="8" s="1"/>
  <c r="AJ14" i="8"/>
  <c r="V14" i="8"/>
  <c r="R14" i="8"/>
  <c r="AK13" i="8"/>
  <c r="AN13" i="8" s="1"/>
  <c r="AJ13" i="8"/>
  <c r="AP13" i="8" s="1"/>
  <c r="R13" i="8"/>
  <c r="S13" i="8" s="1"/>
  <c r="AA41" i="8" l="1"/>
  <c r="AM28" i="8"/>
  <c r="S41" i="8"/>
  <c r="AC41" i="8"/>
  <c r="AE41" i="8"/>
  <c r="AD38" i="8"/>
  <c r="W36" i="8"/>
  <c r="AQ36" i="8"/>
  <c r="AE39" i="8"/>
  <c r="W39" i="8"/>
  <c r="AQ39" i="8"/>
  <c r="AN24" i="8"/>
  <c r="AC39" i="8"/>
  <c r="W40" i="8"/>
  <c r="AQ40" i="8"/>
  <c r="AN31" i="8"/>
  <c r="AN35" i="8"/>
  <c r="AN36" i="8"/>
  <c r="W37" i="8"/>
  <c r="AQ37" i="8"/>
  <c r="AN39" i="8"/>
  <c r="AE37" i="8"/>
  <c r="W38" i="8"/>
  <c r="AQ38" i="8"/>
  <c r="AN40" i="8"/>
  <c r="AD41" i="8"/>
  <c r="W41" i="8"/>
  <c r="Z41" i="8"/>
  <c r="Y41" i="8"/>
  <c r="X41" i="8"/>
  <c r="AQ41" i="8"/>
  <c r="AN18" i="8"/>
  <c r="AN26" i="8"/>
  <c r="AN16" i="8"/>
  <c r="AN22" i="8"/>
  <c r="AC24" i="8"/>
  <c r="AB28" i="8"/>
  <c r="AC31" i="8"/>
  <c r="AA24" i="8"/>
  <c r="AA31" i="8"/>
  <c r="AD19" i="8"/>
  <c r="W19" i="8"/>
  <c r="AQ19" i="8"/>
  <c r="AQ20" i="8"/>
  <c r="W20" i="8"/>
  <c r="W21" i="8"/>
  <c r="AQ21" i="8"/>
  <c r="AQ22" i="8"/>
  <c r="W22" i="8"/>
  <c r="AD27" i="8"/>
  <c r="W27" i="8"/>
  <c r="AQ27" i="8"/>
  <c r="AL32" i="8"/>
  <c r="AQ32" i="8"/>
  <c r="W32" i="8"/>
  <c r="W35" i="8"/>
  <c r="AQ35" i="8"/>
  <c r="AA20" i="8"/>
  <c r="AA22" i="8"/>
  <c r="AE22" i="8"/>
  <c r="W23" i="8"/>
  <c r="AQ23" i="8"/>
  <c r="AQ24" i="8"/>
  <c r="W24" i="8"/>
  <c r="AD25" i="8"/>
  <c r="W25" i="8"/>
  <c r="AQ25" i="8"/>
  <c r="AQ26" i="8"/>
  <c r="W26" i="8"/>
  <c r="AN28" i="8"/>
  <c r="AQ28" i="8"/>
  <c r="W28" i="8"/>
  <c r="W29" i="8"/>
  <c r="AQ29" i="8"/>
  <c r="AD30" i="8"/>
  <c r="AQ30" i="8"/>
  <c r="W30" i="8"/>
  <c r="W31" i="8"/>
  <c r="AQ31" i="8"/>
  <c r="AC33" i="8"/>
  <c r="W33" i="8"/>
  <c r="AQ33" i="8"/>
  <c r="AD34" i="8"/>
  <c r="AQ34" i="8"/>
  <c r="W34" i="8"/>
  <c r="AA35" i="8"/>
  <c r="AE35" i="8"/>
  <c r="AE16" i="8"/>
  <c r="AQ16" i="8"/>
  <c r="W16" i="8"/>
  <c r="W17" i="8"/>
  <c r="AQ17" i="8"/>
  <c r="W15" i="8"/>
  <c r="AQ15" i="8"/>
  <c r="S18" i="8"/>
  <c r="AQ18" i="8"/>
  <c r="W18" i="8"/>
  <c r="AC14" i="8"/>
  <c r="AQ14" i="8"/>
  <c r="W14" i="8"/>
  <c r="W13" i="8"/>
  <c r="AQ13" i="8"/>
  <c r="AE14" i="8"/>
  <c r="AM24" i="8"/>
  <c r="AB13" i="8"/>
  <c r="AA14" i="8"/>
  <c r="AA16" i="8"/>
  <c r="AB24" i="8"/>
  <c r="AD24" i="8"/>
  <c r="AA28" i="8"/>
  <c r="AC28" i="8"/>
  <c r="AE28" i="8"/>
  <c r="AA39" i="8"/>
  <c r="Y15" i="8"/>
  <c r="Z15" i="8"/>
  <c r="X15" i="8"/>
  <c r="Y16" i="8"/>
  <c r="Z16" i="8"/>
  <c r="X16" i="8"/>
  <c r="Y17" i="8"/>
  <c r="Z17" i="8"/>
  <c r="X17" i="8"/>
  <c r="AD18" i="8"/>
  <c r="Y18" i="8"/>
  <c r="Z18" i="8"/>
  <c r="X18" i="8"/>
  <c r="AD20" i="8"/>
  <c r="Y20" i="8"/>
  <c r="Z20" i="8"/>
  <c r="X20" i="8"/>
  <c r="AB21" i="8"/>
  <c r="Y21" i="8"/>
  <c r="Z21" i="8"/>
  <c r="X21" i="8"/>
  <c r="AB23" i="8"/>
  <c r="Y23" i="8"/>
  <c r="Z23" i="8"/>
  <c r="X23" i="8"/>
  <c r="AD26" i="8"/>
  <c r="Y26" i="8"/>
  <c r="Z26" i="8"/>
  <c r="X26" i="8"/>
  <c r="AE29" i="8"/>
  <c r="Y29" i="8"/>
  <c r="Z29" i="8"/>
  <c r="X29" i="8"/>
  <c r="Y31" i="8"/>
  <c r="Z31" i="8"/>
  <c r="X31" i="8"/>
  <c r="Y32" i="8"/>
  <c r="Z32" i="8"/>
  <c r="X32" i="8"/>
  <c r="AD33" i="8"/>
  <c r="Y33" i="8"/>
  <c r="Z33" i="8"/>
  <c r="X33" i="8"/>
  <c r="Y34" i="8"/>
  <c r="Z34" i="8"/>
  <c r="X34" i="8"/>
  <c r="Y36" i="8"/>
  <c r="Z36" i="8"/>
  <c r="X36" i="8"/>
  <c r="Y39" i="8"/>
  <c r="Z39" i="8"/>
  <c r="X39" i="8"/>
  <c r="Y40" i="8"/>
  <c r="Z40" i="8"/>
  <c r="X40" i="8"/>
  <c r="Z13" i="8"/>
  <c r="Y13" i="8"/>
  <c r="X13" i="8"/>
  <c r="AD14" i="8"/>
  <c r="Y14" i="8"/>
  <c r="Z14" i="8"/>
  <c r="X14" i="8"/>
  <c r="AD15" i="8"/>
  <c r="AB16" i="8"/>
  <c r="AD16" i="8"/>
  <c r="AM16" i="8"/>
  <c r="AB17" i="8"/>
  <c r="AE18" i="8"/>
  <c r="AB19" i="8"/>
  <c r="Y19" i="8"/>
  <c r="Z19" i="8"/>
  <c r="X19" i="8"/>
  <c r="AE20" i="8"/>
  <c r="S21" i="8"/>
  <c r="AD22" i="8"/>
  <c r="Y22" i="8"/>
  <c r="Z22" i="8"/>
  <c r="X22" i="8"/>
  <c r="AD23" i="8"/>
  <c r="Y24" i="8"/>
  <c r="Z24" i="8"/>
  <c r="X24" i="8"/>
  <c r="AE25" i="8"/>
  <c r="Y25" i="8"/>
  <c r="Z25" i="8"/>
  <c r="X25" i="8"/>
  <c r="AA26" i="8"/>
  <c r="AE26" i="8"/>
  <c r="AE27" i="8"/>
  <c r="Y27" i="8"/>
  <c r="Z27" i="8"/>
  <c r="X27" i="8"/>
  <c r="Y28" i="8"/>
  <c r="Z28" i="8"/>
  <c r="X28" i="8"/>
  <c r="AD29" i="8"/>
  <c r="S30" i="8"/>
  <c r="AB30" i="8"/>
  <c r="Y30" i="8"/>
  <c r="Z30" i="8"/>
  <c r="X30" i="8"/>
  <c r="AB31" i="8"/>
  <c r="AD31" i="8"/>
  <c r="AM31" i="8"/>
  <c r="AB32" i="8"/>
  <c r="AA33" i="8"/>
  <c r="AE33" i="8"/>
  <c r="AB34" i="8"/>
  <c r="AM34" i="8"/>
  <c r="AD35" i="8"/>
  <c r="Y35" i="8"/>
  <c r="Z35" i="8"/>
  <c r="X35" i="8"/>
  <c r="AB36" i="8"/>
  <c r="S37" i="8"/>
  <c r="AD37" i="8"/>
  <c r="Y37" i="8"/>
  <c r="Z37" i="8"/>
  <c r="X37" i="8"/>
  <c r="AB38" i="8"/>
  <c r="Y38" i="8"/>
  <c r="Z38" i="8"/>
  <c r="X38" i="8"/>
  <c r="AB39" i="8"/>
  <c r="AD39" i="8"/>
  <c r="AM39" i="8"/>
  <c r="AB40" i="8"/>
  <c r="S20" i="8"/>
  <c r="S33" i="8"/>
  <c r="S34" i="8"/>
  <c r="S38" i="8"/>
  <c r="AO22" i="8"/>
  <c r="U13" i="8"/>
  <c r="AL13" i="8"/>
  <c r="AB14" i="8"/>
  <c r="AM15" i="8"/>
  <c r="AC18" i="8"/>
  <c r="AM19" i="8"/>
  <c r="AC20" i="8"/>
  <c r="AB22" i="8"/>
  <c r="AM22" i="8"/>
  <c r="AO23" i="8"/>
  <c r="AL24" i="8"/>
  <c r="AB26" i="8"/>
  <c r="AM26" i="8"/>
  <c r="AO27" i="8"/>
  <c r="AO28" i="8"/>
  <c r="AM30" i="8"/>
  <c r="AB35" i="8"/>
  <c r="AM35" i="8"/>
  <c r="AL36" i="8"/>
  <c r="AC37" i="8"/>
  <c r="AM38" i="8"/>
  <c r="AO41" i="8"/>
  <c r="AB41" i="8"/>
  <c r="AM41" i="8"/>
  <c r="T39" i="8"/>
  <c r="V39" i="8"/>
  <c r="T40" i="8"/>
  <c r="V40" i="8"/>
  <c r="S39" i="8"/>
  <c r="U39" i="8"/>
  <c r="S40" i="8"/>
  <c r="U40" i="8"/>
  <c r="U37" i="8"/>
  <c r="U38" i="8"/>
  <c r="AO37" i="8"/>
  <c r="T37" i="8"/>
  <c r="V37" i="8"/>
  <c r="AB37" i="8"/>
  <c r="AM37" i="8"/>
  <c r="AL38" i="8"/>
  <c r="T38" i="8"/>
  <c r="V38" i="8"/>
  <c r="T35" i="8"/>
  <c r="V35" i="8"/>
  <c r="T36" i="8"/>
  <c r="V36" i="8"/>
  <c r="S35" i="8"/>
  <c r="U35" i="8"/>
  <c r="S36" i="8"/>
  <c r="U36" i="8"/>
  <c r="U33" i="8"/>
  <c r="U34" i="8"/>
  <c r="AO33" i="8"/>
  <c r="T33" i="8"/>
  <c r="V33" i="8"/>
  <c r="AB33" i="8"/>
  <c r="AM33" i="8"/>
  <c r="AL34" i="8"/>
  <c r="T34" i="8"/>
  <c r="V34" i="8"/>
  <c r="T31" i="8"/>
  <c r="V31" i="8"/>
  <c r="T32" i="8"/>
  <c r="V32" i="8"/>
  <c r="S31" i="8"/>
  <c r="U31" i="8"/>
  <c r="S32" i="8"/>
  <c r="U32" i="8"/>
  <c r="T29" i="8"/>
  <c r="V29" i="8"/>
  <c r="U30" i="8"/>
  <c r="S29" i="8"/>
  <c r="U29" i="8"/>
  <c r="AB29" i="8"/>
  <c r="AO30" i="8"/>
  <c r="T30" i="8"/>
  <c r="V30" i="8"/>
  <c r="T27" i="8"/>
  <c r="V27" i="8"/>
  <c r="T28" i="8"/>
  <c r="V28" i="8"/>
  <c r="S27" i="8"/>
  <c r="U27" i="8"/>
  <c r="AB27" i="8"/>
  <c r="S28" i="8"/>
  <c r="U28" i="8"/>
  <c r="T25" i="8"/>
  <c r="V25" i="8"/>
  <c r="T26" i="8"/>
  <c r="V26" i="8"/>
  <c r="S25" i="8"/>
  <c r="U25" i="8"/>
  <c r="AB25" i="8"/>
  <c r="S26" i="8"/>
  <c r="U26" i="8"/>
  <c r="T23" i="8"/>
  <c r="V23" i="8"/>
  <c r="T24" i="8"/>
  <c r="V24" i="8"/>
  <c r="S23" i="8"/>
  <c r="U23" i="8"/>
  <c r="S24" i="8"/>
  <c r="U24" i="8"/>
  <c r="U21" i="8"/>
  <c r="AL21" i="8"/>
  <c r="T22" i="8"/>
  <c r="V22" i="8"/>
  <c r="T21" i="8"/>
  <c r="S22" i="8"/>
  <c r="U22" i="8"/>
  <c r="AO19" i="8"/>
  <c r="V20" i="8"/>
  <c r="T19" i="8"/>
  <c r="V19" i="8"/>
  <c r="U20" i="8"/>
  <c r="S19" i="8"/>
  <c r="U19" i="8"/>
  <c r="T20" i="8"/>
  <c r="AB20" i="8"/>
  <c r="AM20" i="8"/>
  <c r="T17" i="8"/>
  <c r="V17" i="8"/>
  <c r="U18" i="8"/>
  <c r="AL17" i="8"/>
  <c r="AO18" i="8"/>
  <c r="V18" i="8"/>
  <c r="AB18" i="8"/>
  <c r="AM18" i="8"/>
  <c r="T15" i="8"/>
  <c r="V15" i="8"/>
  <c r="T16" i="8"/>
  <c r="V16" i="8"/>
  <c r="T14" i="8"/>
  <c r="S14" i="8"/>
  <c r="AO14" i="8"/>
  <c r="U14" i="8"/>
  <c r="V13" i="8"/>
  <c r="AK11" i="8"/>
  <c r="AB15" i="8"/>
  <c r="AJ11" i="8"/>
  <c r="T13" i="8"/>
  <c r="AL15" i="8"/>
  <c r="AO15" i="8"/>
  <c r="AL19" i="8"/>
  <c r="AL23" i="8"/>
  <c r="AE13" i="8"/>
  <c r="AC13" i="8"/>
  <c r="AA13" i="8"/>
  <c r="AM14" i="8"/>
  <c r="AH11" i="8"/>
  <c r="AP14" i="8"/>
  <c r="AP11" i="8" s="1"/>
  <c r="AE17" i="8"/>
  <c r="AC17" i="8"/>
  <c r="AA17" i="8"/>
  <c r="AL18" i="8"/>
  <c r="AE21" i="8"/>
  <c r="AC21" i="8"/>
  <c r="AA21" i="8"/>
  <c r="AL22" i="8"/>
  <c r="AO34" i="8"/>
  <c r="AO38" i="8"/>
  <c r="AI11" i="8"/>
  <c r="AD13" i="8"/>
  <c r="AM13" i="8"/>
  <c r="AE15" i="8"/>
  <c r="AC15" i="8"/>
  <c r="AA15" i="8"/>
  <c r="AD17" i="8"/>
  <c r="AM17" i="8"/>
  <c r="AE19" i="8"/>
  <c r="AC19" i="8"/>
  <c r="AA19" i="8"/>
  <c r="AD21" i="8"/>
  <c r="AM21" i="8"/>
  <c r="AE23" i="8"/>
  <c r="AC23" i="8"/>
  <c r="AA23" i="8"/>
  <c r="AM23" i="8"/>
  <c r="AO24" i="8"/>
  <c r="AL25" i="8"/>
  <c r="AO25" i="8"/>
  <c r="AO26" i="8"/>
  <c r="AL26" i="8"/>
  <c r="AL28" i="8"/>
  <c r="AO29" i="8"/>
  <c r="AL29" i="8"/>
  <c r="AM25" i="8"/>
  <c r="AM27" i="8"/>
  <c r="AM29" i="8"/>
  <c r="AE32" i="8"/>
  <c r="AC32" i="8"/>
  <c r="AA32" i="8"/>
  <c r="AO32" i="8"/>
  <c r="AL33" i="8"/>
  <c r="AE36" i="8"/>
  <c r="AC36" i="8"/>
  <c r="AA36" i="8"/>
  <c r="AO36" i="8"/>
  <c r="AE40" i="8"/>
  <c r="AC40" i="8"/>
  <c r="AA40" i="8"/>
  <c r="AO40" i="8"/>
  <c r="AA25" i="8"/>
  <c r="AC25" i="8"/>
  <c r="AA27" i="8"/>
  <c r="AC27" i="8"/>
  <c r="AA29" i="8"/>
  <c r="AC29" i="8"/>
  <c r="AE30" i="8"/>
  <c r="AC30" i="8"/>
  <c r="AA30" i="8"/>
  <c r="AD32" i="8"/>
  <c r="AM32" i="8"/>
  <c r="AE34" i="8"/>
  <c r="AC34" i="8"/>
  <c r="AA34" i="8"/>
  <c r="AD36" i="8"/>
  <c r="AM36" i="8"/>
  <c r="AE38" i="8"/>
  <c r="AC38" i="8"/>
  <c r="AA38" i="8"/>
  <c r="AD40" i="8"/>
  <c r="AM40" i="8"/>
  <c r="AJ14" i="1"/>
  <c r="AP14" i="1" s="1"/>
  <c r="AJ15" i="1"/>
  <c r="AP15" i="1" s="1"/>
  <c r="AJ16" i="1"/>
  <c r="AP16" i="1" s="1"/>
  <c r="AJ17" i="1"/>
  <c r="AP17" i="1" s="1"/>
  <c r="AJ18" i="1"/>
  <c r="AP18" i="1" s="1"/>
  <c r="AJ19" i="1"/>
  <c r="AP19" i="1" s="1"/>
  <c r="AJ20" i="1"/>
  <c r="AP20" i="1" s="1"/>
  <c r="AJ21" i="1"/>
  <c r="AP21" i="1" s="1"/>
  <c r="AJ22" i="1"/>
  <c r="AP22" i="1" s="1"/>
  <c r="AJ23" i="1"/>
  <c r="AP23" i="1" s="1"/>
  <c r="AJ24" i="1"/>
  <c r="AP24" i="1" s="1"/>
  <c r="AJ25" i="1"/>
  <c r="AP25" i="1" s="1"/>
  <c r="AJ26" i="1"/>
  <c r="AP26" i="1" s="1"/>
  <c r="AJ27" i="1"/>
  <c r="AP27" i="1" s="1"/>
  <c r="AJ28" i="1"/>
  <c r="AP28" i="1" s="1"/>
  <c r="AJ29" i="1"/>
  <c r="AP29" i="1" s="1"/>
  <c r="AJ30" i="1"/>
  <c r="AP30" i="1" s="1"/>
  <c r="AJ31" i="1"/>
  <c r="AP31" i="1" s="1"/>
  <c r="AJ32" i="1"/>
  <c r="AP32" i="1" s="1"/>
  <c r="AJ33" i="1"/>
  <c r="AP33" i="1" s="1"/>
  <c r="AJ34" i="1"/>
  <c r="AP34" i="1" s="1"/>
  <c r="AJ35" i="1"/>
  <c r="AP35" i="1" s="1"/>
  <c r="AJ36" i="1"/>
  <c r="AP36" i="1" s="1"/>
  <c r="AJ37" i="1"/>
  <c r="AP37" i="1" s="1"/>
  <c r="AJ38" i="1"/>
  <c r="AP38" i="1" s="1"/>
  <c r="AJ39" i="1"/>
  <c r="AP39" i="1" s="1"/>
  <c r="AJ40" i="1"/>
  <c r="AP40" i="1" s="1"/>
  <c r="AJ41" i="1"/>
  <c r="AP41" i="1" s="1"/>
  <c r="AJ13" i="1"/>
  <c r="V41" i="1"/>
  <c r="AN11" i="8" l="1"/>
  <c r="M10" i="8" s="1"/>
  <c r="AQ11" i="8"/>
  <c r="M51" i="8" s="1"/>
  <c r="AL41" i="8"/>
  <c r="AL27" i="8"/>
  <c r="AL37" i="8"/>
  <c r="AL30" i="8"/>
  <c r="AL14" i="8"/>
  <c r="AO13" i="8"/>
  <c r="S42" i="8"/>
  <c r="G44" i="8" s="1"/>
  <c r="E44" i="8" s="1"/>
  <c r="X42" i="8"/>
  <c r="G46" i="8" s="1"/>
  <c r="AO21" i="8"/>
  <c r="T42" i="8"/>
  <c r="G43" i="8" s="1"/>
  <c r="AB42" i="8"/>
  <c r="G49" i="8" s="1"/>
  <c r="AO17" i="8"/>
  <c r="AO35" i="8"/>
  <c r="AL35" i="8"/>
  <c r="AO16" i="8"/>
  <c r="AL16" i="8"/>
  <c r="AM11" i="8"/>
  <c r="M9" i="8" s="1"/>
  <c r="AD42" i="8"/>
  <c r="G51" i="8" s="1"/>
  <c r="E51" i="8" s="1"/>
  <c r="Y42" i="8"/>
  <c r="G47" i="8" s="1"/>
  <c r="AC42" i="8"/>
  <c r="AO39" i="8"/>
  <c r="AL39" i="8"/>
  <c r="AO31" i="8"/>
  <c r="AL31" i="8"/>
  <c r="AO20" i="8"/>
  <c r="AL20" i="8"/>
  <c r="Z42" i="8"/>
  <c r="G48" i="8" s="1"/>
  <c r="W42" i="8"/>
  <c r="G45" i="8" s="1"/>
  <c r="AA42" i="8"/>
  <c r="AE42" i="8"/>
  <c r="G52" i="8" s="1"/>
  <c r="E52" i="8" s="1"/>
  <c r="AG11" i="8"/>
  <c r="AJ11" i="1"/>
  <c r="H50" i="8" l="1"/>
  <c r="D50" i="8"/>
  <c r="G50" i="8"/>
  <c r="E50" i="8"/>
  <c r="A50" i="8"/>
  <c r="D48" i="8"/>
  <c r="H48" i="8" s="1"/>
  <c r="E48" i="8"/>
  <c r="D47" i="8"/>
  <c r="H47" i="8" s="1"/>
  <c r="E47" i="8"/>
  <c r="D49" i="8"/>
  <c r="H49" i="8" s="1"/>
  <c r="E49" i="8"/>
  <c r="H44" i="8"/>
  <c r="H52" i="8"/>
  <c r="D45" i="8"/>
  <c r="H45" i="8" s="1"/>
  <c r="E45" i="8"/>
  <c r="H51" i="8"/>
  <c r="A43" i="8"/>
  <c r="D43" i="8"/>
  <c r="H43" i="8" s="1"/>
  <c r="E43" i="8"/>
  <c r="D46" i="8"/>
  <c r="H46" i="8" s="1"/>
  <c r="E46" i="8"/>
  <c r="AO11" i="8"/>
  <c r="M11" i="8" s="1"/>
  <c r="AL11" i="8"/>
  <c r="M8" i="8" s="1"/>
  <c r="U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W41" i="1" l="1"/>
  <c r="AQ41" i="1"/>
  <c r="AO41" i="1"/>
  <c r="W37" i="1"/>
  <c r="AQ37" i="1"/>
  <c r="AO37" i="1"/>
  <c r="W40" i="1"/>
  <c r="AO40" i="1"/>
  <c r="AQ40" i="1"/>
  <c r="W39" i="1"/>
  <c r="AQ39" i="1"/>
  <c r="AO39" i="1"/>
  <c r="W38" i="1"/>
  <c r="AQ38" i="1"/>
  <c r="AO38" i="1"/>
  <c r="W36" i="1"/>
  <c r="AQ36" i="1"/>
  <c r="AO36" i="1"/>
  <c r="W35" i="1"/>
  <c r="AQ35" i="1"/>
  <c r="AO35" i="1"/>
  <c r="W33" i="1"/>
  <c r="AQ33" i="1"/>
  <c r="AO33" i="1"/>
  <c r="W31" i="1"/>
  <c r="AQ31" i="1"/>
  <c r="AO31" i="1"/>
  <c r="W29" i="1"/>
  <c r="AQ29" i="1"/>
  <c r="AO29" i="1"/>
  <c r="W27" i="1"/>
  <c r="AQ27" i="1"/>
  <c r="AO27" i="1"/>
  <c r="W25" i="1"/>
  <c r="AQ25" i="1"/>
  <c r="AO25" i="1"/>
  <c r="W23" i="1"/>
  <c r="AQ23" i="1"/>
  <c r="AO23" i="1"/>
  <c r="W21" i="1"/>
  <c r="AQ21" i="1"/>
  <c r="AO21" i="1"/>
  <c r="W19" i="1"/>
  <c r="AQ19" i="1"/>
  <c r="AO19" i="1"/>
  <c r="W34" i="1"/>
  <c r="AO34" i="1"/>
  <c r="AQ34" i="1"/>
  <c r="W30" i="1"/>
  <c r="AO30" i="1"/>
  <c r="AQ30" i="1"/>
  <c r="W26" i="1"/>
  <c r="AO26" i="1"/>
  <c r="AQ26" i="1"/>
  <c r="W22" i="1"/>
  <c r="AO22" i="1"/>
  <c r="AQ22" i="1"/>
  <c r="W32" i="1"/>
  <c r="AO32" i="1"/>
  <c r="AQ32" i="1"/>
  <c r="W28" i="1"/>
  <c r="AO28" i="1"/>
  <c r="AQ28" i="1"/>
  <c r="W24" i="1"/>
  <c r="AO24" i="1"/>
  <c r="AQ24" i="1"/>
  <c r="W20" i="1"/>
  <c r="AO20" i="1"/>
  <c r="AQ20" i="1"/>
  <c r="AQ17" i="1"/>
  <c r="AO17" i="1"/>
  <c r="W17" i="1"/>
  <c r="W15" i="1"/>
  <c r="AO15" i="1"/>
  <c r="AQ15" i="1"/>
  <c r="AO18" i="1"/>
  <c r="W18" i="1"/>
  <c r="AQ18" i="1"/>
  <c r="W16" i="1"/>
  <c r="AQ16" i="1"/>
  <c r="AO16" i="1"/>
  <c r="W14" i="1"/>
  <c r="AQ14" i="1"/>
  <c r="AO14" i="1"/>
  <c r="Y15" i="1"/>
  <c r="Z15" i="1"/>
  <c r="X15" i="1"/>
  <c r="Y40" i="1"/>
  <c r="Z40" i="1"/>
  <c r="X40" i="1"/>
  <c r="Y41" i="1"/>
  <c r="Z41" i="1"/>
  <c r="X41" i="1"/>
  <c r="Y38" i="1"/>
  <c r="Z38" i="1"/>
  <c r="X38" i="1"/>
  <c r="Y39" i="1"/>
  <c r="Z39" i="1"/>
  <c r="X39" i="1"/>
  <c r="Y37" i="1"/>
  <c r="Z37" i="1"/>
  <c r="X37" i="1"/>
  <c r="Y36" i="1"/>
  <c r="Z36" i="1"/>
  <c r="X36" i="1"/>
  <c r="Y34" i="1"/>
  <c r="Z34" i="1"/>
  <c r="X34" i="1"/>
  <c r="Y35" i="1"/>
  <c r="Z35" i="1"/>
  <c r="X35" i="1"/>
  <c r="Y32" i="1"/>
  <c r="Z32" i="1"/>
  <c r="X32" i="1"/>
  <c r="Y33" i="1"/>
  <c r="Z33" i="1"/>
  <c r="X33" i="1"/>
  <c r="Y31" i="1"/>
  <c r="Z31" i="1"/>
  <c r="X31" i="1"/>
  <c r="Y30" i="1"/>
  <c r="Z30" i="1"/>
  <c r="X30" i="1"/>
  <c r="Y28" i="1"/>
  <c r="Z28" i="1"/>
  <c r="X28" i="1"/>
  <c r="Y29" i="1"/>
  <c r="Z29" i="1"/>
  <c r="X29" i="1"/>
  <c r="Y26" i="1"/>
  <c r="Z26" i="1"/>
  <c r="X26" i="1"/>
  <c r="Y27" i="1"/>
  <c r="Z27" i="1"/>
  <c r="X27" i="1"/>
  <c r="Y25" i="1"/>
  <c r="Z25" i="1"/>
  <c r="X25" i="1"/>
  <c r="Y24" i="1"/>
  <c r="Z24" i="1"/>
  <c r="X24" i="1"/>
  <c r="Y22" i="1"/>
  <c r="Z22" i="1"/>
  <c r="X22" i="1"/>
  <c r="Y23" i="1"/>
  <c r="Z23" i="1"/>
  <c r="X23" i="1"/>
  <c r="Y20" i="1"/>
  <c r="Z20" i="1"/>
  <c r="X20" i="1"/>
  <c r="Y21" i="1"/>
  <c r="Z21" i="1"/>
  <c r="X21" i="1"/>
  <c r="Y19" i="1"/>
  <c r="Z19" i="1"/>
  <c r="X19" i="1"/>
  <c r="Y18" i="1"/>
  <c r="Z18" i="1"/>
  <c r="X18" i="1"/>
  <c r="Y16" i="1"/>
  <c r="Z16" i="1"/>
  <c r="X16" i="1"/>
  <c r="Y17" i="1"/>
  <c r="Z17" i="1"/>
  <c r="X17" i="1"/>
  <c r="Y14" i="1"/>
  <c r="Z14" i="1"/>
  <c r="X14" i="1"/>
  <c r="U41" i="1"/>
  <c r="U40" i="1"/>
  <c r="V40" i="1"/>
  <c r="U39" i="1"/>
  <c r="V39" i="1"/>
  <c r="U38" i="1"/>
  <c r="V38" i="1"/>
  <c r="U37" i="1"/>
  <c r="V37" i="1"/>
  <c r="U36" i="1"/>
  <c r="V36" i="1"/>
  <c r="U35" i="1"/>
  <c r="V35" i="1"/>
  <c r="U34" i="1"/>
  <c r="V34" i="1"/>
  <c r="U33" i="1"/>
  <c r="V33" i="1"/>
  <c r="U32" i="1"/>
  <c r="V32" i="1"/>
  <c r="U31" i="1"/>
  <c r="V31" i="1"/>
  <c r="U30" i="1"/>
  <c r="V30" i="1"/>
  <c r="U29" i="1"/>
  <c r="V29" i="1"/>
  <c r="U28" i="1"/>
  <c r="V28" i="1"/>
  <c r="U27" i="1"/>
  <c r="V27" i="1"/>
  <c r="U26" i="1"/>
  <c r="V26" i="1"/>
  <c r="U25" i="1"/>
  <c r="V25" i="1"/>
  <c r="U24" i="1"/>
  <c r="V24" i="1"/>
  <c r="U23" i="1"/>
  <c r="V23" i="1"/>
  <c r="U22" i="1"/>
  <c r="V22" i="1"/>
  <c r="U21" i="1"/>
  <c r="V21" i="1"/>
  <c r="U20" i="1"/>
  <c r="V20" i="1"/>
  <c r="U19" i="1"/>
  <c r="V19" i="1"/>
  <c r="U18" i="1"/>
  <c r="V18" i="1"/>
  <c r="U17" i="1"/>
  <c r="V17" i="1"/>
  <c r="U16" i="1"/>
  <c r="V16" i="1"/>
  <c r="U15" i="1"/>
  <c r="V15" i="1"/>
  <c r="U14" i="1"/>
  <c r="V13" i="1"/>
  <c r="AC40" i="1"/>
  <c r="AB40" i="1"/>
  <c r="AA40" i="1"/>
  <c r="AC38" i="1"/>
  <c r="AB38" i="1"/>
  <c r="AA38" i="1"/>
  <c r="AC36" i="1"/>
  <c r="AB36" i="1"/>
  <c r="AA36" i="1"/>
  <c r="AC34" i="1"/>
  <c r="AB34" i="1"/>
  <c r="AA34" i="1"/>
  <c r="AC32" i="1"/>
  <c r="AB32" i="1"/>
  <c r="AA32" i="1"/>
  <c r="AC30" i="1"/>
  <c r="AB30" i="1"/>
  <c r="AA30" i="1"/>
  <c r="AC28" i="1"/>
  <c r="AB28" i="1"/>
  <c r="AA28" i="1"/>
  <c r="AC26" i="1"/>
  <c r="AB26" i="1"/>
  <c r="AA26" i="1"/>
  <c r="AC24" i="1"/>
  <c r="AB24" i="1"/>
  <c r="AA24" i="1"/>
  <c r="AC22" i="1"/>
  <c r="AB22" i="1"/>
  <c r="AA22" i="1"/>
  <c r="AC20" i="1"/>
  <c r="AB20" i="1"/>
  <c r="AA20" i="1"/>
  <c r="AC18" i="1"/>
  <c r="AB18" i="1"/>
  <c r="AA18" i="1"/>
  <c r="AC16" i="1"/>
  <c r="AB16" i="1"/>
  <c r="AA16" i="1"/>
  <c r="AC14" i="1"/>
  <c r="AB14" i="1"/>
  <c r="AA14" i="1"/>
  <c r="AC41" i="1"/>
  <c r="AB41" i="1"/>
  <c r="AA41" i="1"/>
  <c r="AC39" i="1"/>
  <c r="AA39" i="1"/>
  <c r="AB39" i="1"/>
  <c r="AC37" i="1"/>
  <c r="AB37" i="1"/>
  <c r="AA37" i="1"/>
  <c r="AC35" i="1"/>
  <c r="AB35" i="1"/>
  <c r="AA35" i="1"/>
  <c r="AC33" i="1"/>
  <c r="AB33" i="1"/>
  <c r="AA33" i="1"/>
  <c r="AC31" i="1"/>
  <c r="AB31" i="1"/>
  <c r="AA31" i="1"/>
  <c r="AC29" i="1"/>
  <c r="AB29" i="1"/>
  <c r="AA29" i="1"/>
  <c r="AC27" i="1"/>
  <c r="AB27" i="1"/>
  <c r="AA27" i="1"/>
  <c r="AC25" i="1"/>
  <c r="AB25" i="1"/>
  <c r="AA25" i="1"/>
  <c r="AC23" i="1"/>
  <c r="AB23" i="1"/>
  <c r="AA23" i="1"/>
  <c r="AC21" i="1"/>
  <c r="AB21" i="1"/>
  <c r="AA21" i="1"/>
  <c r="AC19" i="1"/>
  <c r="AB19" i="1"/>
  <c r="AA19" i="1"/>
  <c r="AC17" i="1"/>
  <c r="AB17" i="1"/>
  <c r="AA17" i="1"/>
  <c r="AC15" i="1"/>
  <c r="AB15" i="1"/>
  <c r="AA15" i="1"/>
  <c r="V14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L45" i="8" l="1"/>
  <c r="L49" i="8" s="1"/>
  <c r="M4" i="1"/>
  <c r="M3" i="1"/>
  <c r="AH11" i="1"/>
  <c r="AI11" i="1" l="1"/>
  <c r="AN41" i="1"/>
  <c r="AN39" i="1"/>
  <c r="AN37" i="1"/>
  <c r="AN35" i="1"/>
  <c r="AN33" i="1"/>
  <c r="AN31" i="1"/>
  <c r="AN29" i="1"/>
  <c r="AN27" i="1"/>
  <c r="AN25" i="1"/>
  <c r="AN23" i="1"/>
  <c r="AN21" i="1"/>
  <c r="AN19" i="1"/>
  <c r="AN17" i="1"/>
  <c r="AN15" i="1"/>
  <c r="AM38" i="1"/>
  <c r="AM34" i="1"/>
  <c r="AM30" i="1"/>
  <c r="AM26" i="1"/>
  <c r="AM22" i="1"/>
  <c r="AM18" i="1"/>
  <c r="AN40" i="1"/>
  <c r="AN38" i="1"/>
  <c r="AN36" i="1"/>
  <c r="AN34" i="1"/>
  <c r="AN32" i="1"/>
  <c r="AN30" i="1"/>
  <c r="AN28" i="1"/>
  <c r="AN26" i="1"/>
  <c r="AN24" i="1"/>
  <c r="AN22" i="1"/>
  <c r="AN20" i="1"/>
  <c r="AN18" i="1"/>
  <c r="AN16" i="1"/>
  <c r="AM15" i="1"/>
  <c r="AM40" i="1"/>
  <c r="AM36" i="1"/>
  <c r="AM32" i="1"/>
  <c r="AM28" i="1"/>
  <c r="AM24" i="1"/>
  <c r="AM20" i="1"/>
  <c r="AM16" i="1"/>
  <c r="AD40" i="1"/>
  <c r="AD38" i="1"/>
  <c r="AD36" i="1"/>
  <c r="AD34" i="1"/>
  <c r="AD32" i="1"/>
  <c r="AD30" i="1"/>
  <c r="AD28" i="1"/>
  <c r="AD26" i="1"/>
  <c r="AD24" i="1"/>
  <c r="AD22" i="1"/>
  <c r="AD20" i="1"/>
  <c r="AD18" i="1"/>
  <c r="AD16" i="1"/>
  <c r="AE40" i="1"/>
  <c r="AE38" i="1"/>
  <c r="AE36" i="1"/>
  <c r="AE34" i="1"/>
  <c r="AE32" i="1"/>
  <c r="AE30" i="1"/>
  <c r="AE28" i="1"/>
  <c r="AE26" i="1"/>
  <c r="AE24" i="1"/>
  <c r="AE22" i="1"/>
  <c r="AE20" i="1"/>
  <c r="AE18" i="1"/>
  <c r="AE16" i="1"/>
  <c r="AM41" i="1"/>
  <c r="AD41" i="1"/>
  <c r="AM39" i="1"/>
  <c r="AD39" i="1"/>
  <c r="AM37" i="1"/>
  <c r="AD37" i="1"/>
  <c r="AM35" i="1"/>
  <c r="AD35" i="1"/>
  <c r="AM33" i="1"/>
  <c r="AD33" i="1"/>
  <c r="AM31" i="1"/>
  <c r="AD31" i="1"/>
  <c r="AM29" i="1"/>
  <c r="AD29" i="1"/>
  <c r="AM27" i="1"/>
  <c r="AD27" i="1"/>
  <c r="AM25" i="1"/>
  <c r="AD25" i="1"/>
  <c r="AM23" i="1"/>
  <c r="AD23" i="1"/>
  <c r="AM21" i="1"/>
  <c r="AD21" i="1"/>
  <c r="AM19" i="1"/>
  <c r="AD19" i="1"/>
  <c r="AM17" i="1"/>
  <c r="AD17" i="1"/>
  <c r="AD15" i="1"/>
  <c r="AE41" i="1"/>
  <c r="AE39" i="1"/>
  <c r="AE37" i="1"/>
  <c r="AE35" i="1"/>
  <c r="AE33" i="1"/>
  <c r="AE31" i="1"/>
  <c r="AE29" i="1"/>
  <c r="AE27" i="1"/>
  <c r="AE25" i="1"/>
  <c r="AE23" i="1"/>
  <c r="AE21" i="1"/>
  <c r="AE19" i="1"/>
  <c r="AE17" i="1"/>
  <c r="AE15" i="1"/>
  <c r="AE14" i="1"/>
  <c r="AD14" i="1"/>
  <c r="AM14" i="1"/>
  <c r="AN14" i="1"/>
  <c r="M6" i="1" l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14" i="1"/>
  <c r="T14" i="1" l="1"/>
  <c r="M2" i="1" l="1"/>
  <c r="M12" i="8" l="1"/>
  <c r="M12" i="11"/>
  <c r="AG11" i="1" l="1"/>
  <c r="AL16" i="1"/>
  <c r="AL18" i="1"/>
  <c r="AL20" i="1"/>
  <c r="AL22" i="1"/>
  <c r="AL24" i="1"/>
  <c r="AL26" i="1"/>
  <c r="AL28" i="1"/>
  <c r="AL30" i="1"/>
  <c r="AL32" i="1"/>
  <c r="AL34" i="1"/>
  <c r="AL36" i="1"/>
  <c r="AL38" i="1"/>
  <c r="AL40" i="1"/>
  <c r="AL17" i="1"/>
  <c r="AL19" i="1"/>
  <c r="AL21" i="1"/>
  <c r="AL23" i="1"/>
  <c r="AL25" i="1"/>
  <c r="AL27" i="1"/>
  <c r="AL29" i="1"/>
  <c r="AL31" i="1"/>
  <c r="AL33" i="1"/>
  <c r="AL35" i="1"/>
  <c r="AL37" i="1"/>
  <c r="AL39" i="1"/>
  <c r="AL41" i="1"/>
  <c r="AL15" i="1"/>
  <c r="AL14" i="1"/>
  <c r="M12" i="1" l="1"/>
  <c r="H1" i="11"/>
  <c r="H1" i="8"/>
  <c r="AP13" i="1"/>
  <c r="AP11" i="1" s="1"/>
  <c r="AR13" i="1"/>
  <c r="AR11" i="1" s="1"/>
  <c r="AK13" i="1"/>
  <c r="AA13" i="1" s="1"/>
  <c r="AA42" i="1" s="1"/>
  <c r="R13" i="1"/>
  <c r="S13" i="1" l="1"/>
  <c r="S42" i="1" s="1"/>
  <c r="G44" i="1" s="1"/>
  <c r="E44" i="1" s="1"/>
  <c r="T13" i="1"/>
  <c r="T42" i="1" s="1"/>
  <c r="G43" i="1" s="1"/>
  <c r="D43" i="1" s="1"/>
  <c r="H43" i="1" s="1"/>
  <c r="AN13" i="1"/>
  <c r="AN11" i="1" s="1"/>
  <c r="M10" i="1" s="1"/>
  <c r="AK11" i="1"/>
  <c r="AL13" i="1"/>
  <c r="AL11" i="1" s="1"/>
  <c r="M8" i="1" s="1"/>
  <c r="W13" i="1"/>
  <c r="W42" i="1" s="1"/>
  <c r="G45" i="1" s="1"/>
  <c r="Z13" i="1"/>
  <c r="Z42" i="1" s="1"/>
  <c r="G48" i="1" s="1"/>
  <c r="AD13" i="1"/>
  <c r="AD42" i="1" s="1"/>
  <c r="G51" i="1" s="1"/>
  <c r="AC13" i="1"/>
  <c r="AC42" i="1" s="1"/>
  <c r="D50" i="1" s="1"/>
  <c r="AM13" i="1"/>
  <c r="AM11" i="1" s="1"/>
  <c r="M9" i="1" s="1"/>
  <c r="Y13" i="1"/>
  <c r="Y42" i="1" s="1"/>
  <c r="G47" i="1" s="1"/>
  <c r="X13" i="1"/>
  <c r="X42" i="1" s="1"/>
  <c r="G46" i="1" s="1"/>
  <c r="AE13" i="1"/>
  <c r="AE42" i="1" s="1"/>
  <c r="G52" i="1" s="1"/>
  <c r="AB13" i="1"/>
  <c r="AB42" i="1" s="1"/>
  <c r="G49" i="1" s="1"/>
  <c r="AQ13" i="1"/>
  <c r="AQ11" i="1" s="1"/>
  <c r="M51" i="1" s="1"/>
  <c r="AO13" i="1"/>
  <c r="AO11" i="1" s="1"/>
  <c r="M11" i="1" s="1"/>
  <c r="H44" i="1" l="1"/>
  <c r="E43" i="1"/>
  <c r="A43" i="1"/>
  <c r="D48" i="1"/>
  <c r="H48" i="1" s="1"/>
  <c r="E48" i="1"/>
  <c r="E46" i="1"/>
  <c r="D46" i="1"/>
  <c r="H46" i="1" s="1"/>
  <c r="E51" i="1"/>
  <c r="H51" i="1"/>
  <c r="H50" i="1"/>
  <c r="E52" i="1"/>
  <c r="H52" i="1"/>
  <c r="A50" i="1"/>
  <c r="G50" i="1"/>
  <c r="D47" i="1"/>
  <c r="H47" i="1" s="1"/>
  <c r="E47" i="1"/>
  <c r="E49" i="1"/>
  <c r="D49" i="1"/>
  <c r="H49" i="1" s="1"/>
  <c r="E45" i="1"/>
  <c r="D45" i="1"/>
  <c r="H45" i="1" s="1"/>
  <c r="L45" i="1" l="1"/>
  <c r="L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</author>
    <author>Tomas Pelisek</author>
  </authors>
  <commentList>
    <comment ref="D12" authorId="0" shapeId="0" xr:uid="{00000000-0006-0000-0100-000001000000}">
      <text>
        <r>
          <rPr>
            <sz val="11"/>
            <color indexed="81"/>
            <rFont val="Calibri"/>
            <family val="2"/>
            <charset val="238"/>
            <scheme val="minor"/>
          </rPr>
          <t>* Uvádějte finální rozměr dílce včetně ABS hran.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2" authorId="1" shapeId="0" xr:uid="{00000000-0006-0000-0100-000002000000}">
      <text>
        <r>
          <rPr>
            <sz val="11"/>
            <color indexed="81"/>
            <rFont val="Calibri"/>
            <family val="2"/>
            <charset val="238"/>
            <scheme val="minor"/>
          </rPr>
          <t xml:space="preserve">Vyberte nebo napište požadovanou ABS hranu
 5= 0,5mm
 1
 2
Čísla značí tloušťku hrany.
</t>
        </r>
      </text>
    </comment>
    <comment ref="F12" authorId="1" shapeId="0" xr:uid="{00000000-0006-0000-0100-000003000000}">
      <text>
        <r>
          <rPr>
            <sz val="11"/>
            <color indexed="81"/>
            <rFont val="Calibri"/>
            <family val="2"/>
            <charset val="238"/>
            <scheme val="minor"/>
          </rPr>
          <t xml:space="preserve">Vyberte nebo napište požadovanou ABS hranu
 5= 0,5mm
 1
 2
Čísla značí tloušťku hrany.
</t>
        </r>
      </text>
    </comment>
    <comment ref="G12" authorId="0" shapeId="0" xr:uid="{00000000-0006-0000-0100-000004000000}">
      <text>
        <r>
          <rPr>
            <sz val="11"/>
            <color indexed="81"/>
            <rFont val="Calibri"/>
            <family val="2"/>
            <charset val="238"/>
            <scheme val="minor"/>
          </rPr>
          <t>* Uvádějte finální rozměr dílce včetně ABS hran.</t>
        </r>
      </text>
    </comment>
    <comment ref="H12" authorId="1" shapeId="0" xr:uid="{00000000-0006-0000-0100-000005000000}">
      <text>
        <r>
          <rPr>
            <sz val="11"/>
            <color indexed="81"/>
            <rFont val="Calibri"/>
            <family val="2"/>
            <charset val="238"/>
            <scheme val="minor"/>
          </rPr>
          <t xml:space="preserve">Vyberte nebo napište požadovanou ABS hranu
 5= 0,5mm
 1
 2
Čísla značí tloušťku hrany.
</t>
        </r>
      </text>
    </comment>
    <comment ref="I12" authorId="1" shapeId="0" xr:uid="{00000000-0006-0000-0100-000006000000}">
      <text>
        <r>
          <rPr>
            <sz val="11"/>
            <color indexed="81"/>
            <rFont val="Calibri"/>
            <family val="2"/>
            <charset val="238"/>
            <scheme val="minor"/>
          </rPr>
          <t xml:space="preserve">Vyberte nebo napište požadovanou ABS hranu
 5= 0,5mm
 1
 2
Čísla značí tloušťku hrany.
</t>
        </r>
      </text>
    </comment>
    <comment ref="K12" authorId="1" shapeId="0" xr:uid="{00000000-0006-0000-0100-000007000000}">
      <text>
        <r>
          <rPr>
            <sz val="11"/>
            <color indexed="81"/>
            <rFont val="Calibri"/>
            <family val="2"/>
            <charset val="238"/>
            <scheme val="minor"/>
          </rPr>
          <t xml:space="preserve">V případě, že požadovaný dílec má být tuplovaný (zdvojený) ze stejného materiálu, označte jej pomocí křížku (písmeno x).
Pokud má být dílec tuplovaný jen částečně (pohledově), nebo z jiného materiálu, vložte dva křížky "xx", a materiál upřesnětě v poznámce.
</t>
        </r>
      </text>
    </comment>
    <comment ref="L12" authorId="1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 xml:space="preserve">V poli poznámka nám můžete sdělit speciální požadavek na zpracování dílce, např. jiný materiál pro tuplovaný dílec.
Pole se z důvodu zachování velikosti strany pro tisk nezvětšuje podle délky textu, nicméně i delší text než je samotná buňka, lze přečíst nad tabulkou v poli adresa.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</author>
    <author>Tomas Pelisek</author>
  </authors>
  <commentList>
    <comment ref="D12" authorId="0" shapeId="0" xr:uid="{00000000-0006-0000-0200-000001000000}">
      <text>
        <r>
          <rPr>
            <sz val="11"/>
            <color indexed="81"/>
            <rFont val="Calibri"/>
            <family val="2"/>
            <charset val="238"/>
            <scheme val="minor"/>
          </rPr>
          <t>* Uvádějte finální rozměr dílce včetně ABS hran.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2" authorId="1" shapeId="0" xr:uid="{00000000-0006-0000-0200-000002000000}">
      <text>
        <r>
          <rPr>
            <sz val="11"/>
            <color indexed="81"/>
            <rFont val="Calibri"/>
            <family val="2"/>
            <charset val="238"/>
            <scheme val="minor"/>
          </rPr>
          <t xml:space="preserve">Vyberte nebo napište požadovanou ABS hranu
 5= 0,5mm
 1
 2
Čísla značí tloušťku hrany.
</t>
        </r>
      </text>
    </comment>
    <comment ref="F12" authorId="1" shapeId="0" xr:uid="{00000000-0006-0000-0200-000003000000}">
      <text>
        <r>
          <rPr>
            <sz val="11"/>
            <color indexed="81"/>
            <rFont val="Calibri"/>
            <family val="2"/>
            <charset val="238"/>
            <scheme val="minor"/>
          </rPr>
          <t xml:space="preserve">Vyberte nebo napište požadovanou ABS hranu
 5= 0,5mm
 1
 2
Čísla značí tloušťku hrany.
</t>
        </r>
      </text>
    </comment>
    <comment ref="G12" authorId="0" shapeId="0" xr:uid="{00000000-0006-0000-0200-000004000000}">
      <text>
        <r>
          <rPr>
            <sz val="11"/>
            <color indexed="81"/>
            <rFont val="Calibri"/>
            <family val="2"/>
            <charset val="238"/>
            <scheme val="minor"/>
          </rPr>
          <t>* Uvádějte finální rozměr dílce včetně ABS hran.</t>
        </r>
      </text>
    </comment>
    <comment ref="H12" authorId="1" shapeId="0" xr:uid="{00000000-0006-0000-0200-000005000000}">
      <text>
        <r>
          <rPr>
            <sz val="11"/>
            <color indexed="81"/>
            <rFont val="Calibri"/>
            <family val="2"/>
            <charset val="238"/>
            <scheme val="minor"/>
          </rPr>
          <t xml:space="preserve">Vyberte nebo napište požadovanou ABS hranu
 5= 0,5mm
 1
 2
Čísla značí tloušťku hrany.
</t>
        </r>
      </text>
    </comment>
    <comment ref="I12" authorId="1" shapeId="0" xr:uid="{00000000-0006-0000-0200-000006000000}">
      <text>
        <r>
          <rPr>
            <sz val="11"/>
            <color indexed="81"/>
            <rFont val="Calibri"/>
            <family val="2"/>
            <charset val="238"/>
            <scheme val="minor"/>
          </rPr>
          <t xml:space="preserve">Vyberte nebo napište požadovanou ABS hranu
 5= 0,5mm
 1
 2
Čísla značí tloušťku hrany.
</t>
        </r>
      </text>
    </comment>
    <comment ref="K12" authorId="1" shapeId="0" xr:uid="{00000000-0006-0000-0200-000007000000}">
      <text>
        <r>
          <rPr>
            <sz val="11"/>
            <color indexed="81"/>
            <rFont val="Calibri"/>
            <family val="2"/>
            <charset val="238"/>
            <scheme val="minor"/>
          </rPr>
          <t xml:space="preserve">V případě, že požadovaný dílec má být tuplovaný (zdvojený) ze stejného materiálu, označte jej pomocí křížku (písmeno x).
Pokud má být dílec tuplovaný jen částečně (pohledově), nebo z jiného materiálu, vložte dva křížky "xx", a materiál upřesnětě v poznámce.
</t>
        </r>
      </text>
    </comment>
    <comment ref="L12" authorId="1" shapeId="0" xr:uid="{00000000-0006-0000-0200-000008000000}">
      <text>
        <r>
          <rPr>
            <sz val="9"/>
            <color indexed="81"/>
            <rFont val="Tahoma"/>
            <family val="2"/>
            <charset val="238"/>
          </rPr>
          <t xml:space="preserve">V poli poznámka nám můžete sdělit speciální požadavek na zpracování dílce, např. jiný materiál pro tuplovaný dílec.
Pole se z důvodu zachování velikosti strany pro tisk nezvětšuje podle délky textu, nicméně i delší text než je samotná buňka, lze přečíst nad tabulkou v poli adresa.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</author>
    <author>Tomas Pelisek</author>
  </authors>
  <commentList>
    <comment ref="D12" authorId="0" shapeId="0" xr:uid="{00000000-0006-0000-0300-000001000000}">
      <text>
        <r>
          <rPr>
            <sz val="11"/>
            <color indexed="81"/>
            <rFont val="Calibri"/>
            <family val="2"/>
            <charset val="238"/>
            <scheme val="minor"/>
          </rPr>
          <t>* Uvádějte finální rozměr dílce včetně ABS hran.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2" authorId="1" shapeId="0" xr:uid="{00000000-0006-0000-0300-000002000000}">
      <text>
        <r>
          <rPr>
            <sz val="11"/>
            <color indexed="81"/>
            <rFont val="Calibri"/>
            <family val="2"/>
            <charset val="238"/>
            <scheme val="minor"/>
          </rPr>
          <t xml:space="preserve">Vyberte nebo napište požadovanou ABS hranu
 5= 0,5mm
 1
 2
Čísla značí tloušťku hrany.
</t>
        </r>
      </text>
    </comment>
    <comment ref="F12" authorId="1" shapeId="0" xr:uid="{00000000-0006-0000-0300-000003000000}">
      <text>
        <r>
          <rPr>
            <sz val="11"/>
            <color indexed="81"/>
            <rFont val="Calibri"/>
            <family val="2"/>
            <charset val="238"/>
            <scheme val="minor"/>
          </rPr>
          <t xml:space="preserve">Vyberte nebo napište požadovanou ABS hranu
 5= 0,5mm
 1
 2
Čísla značí tloušťku hrany.
</t>
        </r>
      </text>
    </comment>
    <comment ref="G12" authorId="0" shapeId="0" xr:uid="{00000000-0006-0000-0300-000004000000}">
      <text>
        <r>
          <rPr>
            <sz val="11"/>
            <color indexed="81"/>
            <rFont val="Calibri"/>
            <family val="2"/>
            <charset val="238"/>
            <scheme val="minor"/>
          </rPr>
          <t>* Uvádějte finální rozměr dílce včetně ABS hran.</t>
        </r>
      </text>
    </comment>
    <comment ref="H12" authorId="1" shapeId="0" xr:uid="{00000000-0006-0000-0300-000005000000}">
      <text>
        <r>
          <rPr>
            <sz val="11"/>
            <color indexed="81"/>
            <rFont val="Calibri"/>
            <family val="2"/>
            <charset val="238"/>
            <scheme val="minor"/>
          </rPr>
          <t xml:space="preserve">Vyberte nebo napište požadovanou ABS hranu
 5= 0,5mm
 1
 2
Čísla značí tloušťku hrany.
</t>
        </r>
      </text>
    </comment>
    <comment ref="I12" authorId="1" shapeId="0" xr:uid="{00000000-0006-0000-0300-000006000000}">
      <text>
        <r>
          <rPr>
            <sz val="11"/>
            <color indexed="81"/>
            <rFont val="Calibri"/>
            <family val="2"/>
            <charset val="238"/>
            <scheme val="minor"/>
          </rPr>
          <t xml:space="preserve">Vyberte nebo napište požadovanou ABS hranu
 5= 0,5mm
 1
 2
Čísla značí tloušťku hrany.
</t>
        </r>
      </text>
    </comment>
    <comment ref="K12" authorId="1" shapeId="0" xr:uid="{00000000-0006-0000-0300-000007000000}">
      <text>
        <r>
          <rPr>
            <sz val="11"/>
            <color indexed="81"/>
            <rFont val="Calibri"/>
            <family val="2"/>
            <charset val="238"/>
            <scheme val="minor"/>
          </rPr>
          <t xml:space="preserve">V případě, že požadovaný dílec má být tuplovaný (zdvojený) ze stejného materiálu, označte jej pomocí křížku (písmeno x).
Pokud má být dílec tuplovaný jen částečně (pohledově), nebo z jiného materiálu, vložte dva křížky "xx", a materiál upřesnětě v poznámce.
</t>
        </r>
      </text>
    </comment>
    <comment ref="L12" authorId="1" shapeId="0" xr:uid="{00000000-0006-0000-0300-000008000000}">
      <text>
        <r>
          <rPr>
            <sz val="9"/>
            <color indexed="81"/>
            <rFont val="Tahoma"/>
            <family val="2"/>
            <charset val="238"/>
          </rPr>
          <t xml:space="preserve">V poli poznámka nám můžete sdělit speciální požadavek na zpracování dílce, např. jiný materiál pro tuplovaný dílec.
Pole se z důvodu zachování velikosti strany pro tisk nezvětšuje podle délky textu, nicméně i delší text než je samotná buňka, lze přečíst nad tabulkou v poli adresa.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Roman</author>
  </authors>
  <commentList>
    <comment ref="E2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Roman:</t>
        </r>
        <r>
          <rPr>
            <sz val="9"/>
            <color indexed="81"/>
            <rFont val="Tahoma"/>
            <family val="2"/>
            <charset val="238"/>
          </rPr>
          <t xml:space="preserve">
X=smněr
Y=směr
N=nemá
</t>
        </r>
      </text>
    </comment>
    <comment ref="G2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Roman:
</t>
        </r>
        <r>
          <rPr>
            <sz val="9"/>
            <color indexed="81"/>
            <rFont val="Tahoma"/>
            <family val="2"/>
            <charset val="238"/>
          </rPr>
          <t xml:space="preserve">
1=olepená nahoře
0=není olepená</t>
        </r>
      </text>
    </comment>
    <comment ref="H2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Roman
</t>
        </r>
        <r>
          <rPr>
            <sz val="9"/>
            <color indexed="81"/>
            <rFont val="Tahoma"/>
            <family val="2"/>
            <charset val="238"/>
          </rPr>
          <t xml:space="preserve">
1=olepená dole
0=není olepená</t>
        </r>
      </text>
    </comment>
    <comment ref="I2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38"/>
          </rPr>
          <t>Roman:</t>
        </r>
        <r>
          <rPr>
            <sz val="9"/>
            <color indexed="81"/>
            <rFont val="Tahoma"/>
            <family val="2"/>
            <charset val="238"/>
          </rPr>
          <t xml:space="preserve">
1=olepená vlevo
0=není olepená</t>
        </r>
      </text>
    </comment>
    <comment ref="J2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38"/>
          </rPr>
          <t>Roman:</t>
        </r>
        <r>
          <rPr>
            <sz val="9"/>
            <color indexed="81"/>
            <rFont val="Tahoma"/>
            <family val="2"/>
            <charset val="238"/>
          </rPr>
          <t xml:space="preserve">
1=olepená vpravo
0=není olepená</t>
        </r>
      </text>
    </comment>
    <comment ref="K2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38"/>
          </rPr>
          <t>Roman:</t>
        </r>
        <r>
          <rPr>
            <sz val="9"/>
            <color indexed="81"/>
            <rFont val="Tahoma"/>
            <family val="2"/>
            <charset val="238"/>
          </rPr>
          <t xml:space="preserve">
1=započítavá se do rozměru dílce
0=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>započítavá se do rozměru dílce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Roman</author>
  </authors>
  <commentList>
    <comment ref="E2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Roman:</t>
        </r>
        <r>
          <rPr>
            <sz val="9"/>
            <color indexed="81"/>
            <rFont val="Tahoma"/>
            <family val="2"/>
            <charset val="238"/>
          </rPr>
          <t xml:space="preserve">
X=smněr
Y=směr
N=nemá
</t>
        </r>
      </text>
    </comment>
    <comment ref="G2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Roman:
</t>
        </r>
        <r>
          <rPr>
            <sz val="9"/>
            <color indexed="81"/>
            <rFont val="Tahoma"/>
            <family val="2"/>
            <charset val="238"/>
          </rPr>
          <t xml:space="preserve">
1=olepená nahoře
0=není olepená</t>
        </r>
      </text>
    </comment>
    <comment ref="H2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Roman
</t>
        </r>
        <r>
          <rPr>
            <sz val="9"/>
            <color indexed="81"/>
            <rFont val="Tahoma"/>
            <family val="2"/>
            <charset val="238"/>
          </rPr>
          <t xml:space="preserve">
1=olepená dole
0=není olepená</t>
        </r>
      </text>
    </comment>
    <comment ref="I2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38"/>
          </rPr>
          <t>Roman:</t>
        </r>
        <r>
          <rPr>
            <sz val="9"/>
            <color indexed="81"/>
            <rFont val="Tahoma"/>
            <family val="2"/>
            <charset val="238"/>
          </rPr>
          <t xml:space="preserve">
1=olepená vlevo
0=není olepená</t>
        </r>
      </text>
    </comment>
    <comment ref="J2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38"/>
          </rPr>
          <t>Roman:</t>
        </r>
        <r>
          <rPr>
            <sz val="9"/>
            <color indexed="81"/>
            <rFont val="Tahoma"/>
            <family val="2"/>
            <charset val="238"/>
          </rPr>
          <t xml:space="preserve">
1=olepená vpravo
0=není olepená</t>
        </r>
      </text>
    </comment>
    <comment ref="K2" authorId="0" shapeId="0" xr:uid="{00000000-0006-0000-0500-000006000000}">
      <text>
        <r>
          <rPr>
            <b/>
            <sz val="9"/>
            <color indexed="81"/>
            <rFont val="Tahoma"/>
            <family val="2"/>
            <charset val="238"/>
          </rPr>
          <t>Roman:</t>
        </r>
        <r>
          <rPr>
            <sz val="9"/>
            <color indexed="81"/>
            <rFont val="Tahoma"/>
            <family val="2"/>
            <charset val="238"/>
          </rPr>
          <t xml:space="preserve">
1=započítavá se do rozměru dílce
0=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>započítavá se do rozměru dílce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Roman</author>
  </authors>
  <commentList>
    <comment ref="E2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Roman:</t>
        </r>
        <r>
          <rPr>
            <sz val="9"/>
            <color indexed="81"/>
            <rFont val="Tahoma"/>
            <family val="2"/>
            <charset val="238"/>
          </rPr>
          <t xml:space="preserve">
X=smněr
Y=směr
N=nemá
</t>
        </r>
      </text>
    </comment>
    <comment ref="G2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Roman:
</t>
        </r>
        <r>
          <rPr>
            <sz val="9"/>
            <color indexed="81"/>
            <rFont val="Tahoma"/>
            <family val="2"/>
            <charset val="238"/>
          </rPr>
          <t xml:space="preserve">
1=olepená nahoře
0=není olepená</t>
        </r>
      </text>
    </comment>
    <comment ref="H2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Roman
</t>
        </r>
        <r>
          <rPr>
            <sz val="9"/>
            <color indexed="81"/>
            <rFont val="Tahoma"/>
            <family val="2"/>
            <charset val="238"/>
          </rPr>
          <t xml:space="preserve">
1=olepená dole
0=není olepená</t>
        </r>
      </text>
    </comment>
    <comment ref="I2" authorId="0" shapeId="0" xr:uid="{00000000-0006-0000-0600-000004000000}">
      <text>
        <r>
          <rPr>
            <b/>
            <sz val="9"/>
            <color indexed="81"/>
            <rFont val="Tahoma"/>
            <family val="2"/>
            <charset val="238"/>
          </rPr>
          <t>Roman:</t>
        </r>
        <r>
          <rPr>
            <sz val="9"/>
            <color indexed="81"/>
            <rFont val="Tahoma"/>
            <family val="2"/>
            <charset val="238"/>
          </rPr>
          <t xml:space="preserve">
1=olepená vlevo
0=není olepená</t>
        </r>
      </text>
    </comment>
    <comment ref="J2" authorId="0" shapeId="0" xr:uid="{00000000-0006-0000-0600-000005000000}">
      <text>
        <r>
          <rPr>
            <b/>
            <sz val="9"/>
            <color indexed="81"/>
            <rFont val="Tahoma"/>
            <family val="2"/>
            <charset val="238"/>
          </rPr>
          <t>Roman:</t>
        </r>
        <r>
          <rPr>
            <sz val="9"/>
            <color indexed="81"/>
            <rFont val="Tahoma"/>
            <family val="2"/>
            <charset val="238"/>
          </rPr>
          <t xml:space="preserve">
1=olepená vpravo
0=není olepená</t>
        </r>
      </text>
    </comment>
    <comment ref="K2" authorId="0" shapeId="0" xr:uid="{00000000-0006-0000-0600-000006000000}">
      <text>
        <r>
          <rPr>
            <b/>
            <sz val="9"/>
            <color indexed="81"/>
            <rFont val="Tahoma"/>
            <family val="2"/>
            <charset val="238"/>
          </rPr>
          <t>Roman:</t>
        </r>
        <r>
          <rPr>
            <sz val="9"/>
            <color indexed="81"/>
            <rFont val="Tahoma"/>
            <family val="2"/>
            <charset val="238"/>
          </rPr>
          <t xml:space="preserve">
1=započítavá se do rozměru dílce
0=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>započítavá se do rozměru dílce</t>
        </r>
      </text>
    </comment>
  </commentList>
</comments>
</file>

<file path=xl/sharedStrings.xml><?xml version="1.0" encoding="utf-8"?>
<sst xmlns="http://schemas.openxmlformats.org/spreadsheetml/2006/main" count="532" uniqueCount="116">
  <si>
    <t>poznámka</t>
  </si>
  <si>
    <t>Dekor</t>
  </si>
  <si>
    <t>Odběratel:</t>
  </si>
  <si>
    <t>Mobil:</t>
  </si>
  <si>
    <t>E-mail:</t>
  </si>
  <si>
    <t>Adresa:</t>
  </si>
  <si>
    <t>Dodavatel:</t>
  </si>
  <si>
    <t>Web:</t>
  </si>
  <si>
    <t>Požadovaný termín dodání:</t>
  </si>
  <si>
    <t>Kontrolní pole</t>
  </si>
  <si>
    <t>Způsob odběru:</t>
  </si>
  <si>
    <t>Telefon:</t>
  </si>
  <si>
    <t>Lamino [m2]</t>
  </si>
  <si>
    <t>Délka  dílce po letech</t>
  </si>
  <si>
    <t>Šířka dílce přes léta</t>
  </si>
  <si>
    <t>SOUČTOVÁ POLE</t>
  </si>
  <si>
    <t>Řezáno [m]</t>
  </si>
  <si>
    <t>Hrana 1</t>
  </si>
  <si>
    <t>Hrana 2</t>
  </si>
  <si>
    <t>Hrana 3</t>
  </si>
  <si>
    <t>Hrana 4</t>
  </si>
  <si>
    <t>ABS 22x1 mm</t>
  </si>
  <si>
    <t>ABS 22x0,5 mm</t>
  </si>
  <si>
    <t>ABS 22x2 mm</t>
  </si>
  <si>
    <t>Materiály</t>
  </si>
  <si>
    <t>Lamino deska</t>
  </si>
  <si>
    <t>TUPL</t>
  </si>
  <si>
    <t>ABS 42 mm</t>
  </si>
  <si>
    <t>ABS 22x0,5 [m]</t>
  </si>
  <si>
    <t>ABS 22x1 [m]</t>
  </si>
  <si>
    <t>ABS 22x2 [m]</t>
  </si>
  <si>
    <t>ABS 42 [m]</t>
  </si>
  <si>
    <t>22x0,5</t>
  </si>
  <si>
    <t>22x1</t>
  </si>
  <si>
    <t>22x2</t>
  </si>
  <si>
    <t>Zakázka:</t>
  </si>
  <si>
    <t>TUPLOVANO</t>
  </si>
  <si>
    <t>Olepeno normal [m]</t>
  </si>
  <si>
    <t>Olepeno tupl [m]</t>
  </si>
  <si>
    <t>TUPL OLEPENÝ</t>
  </si>
  <si>
    <t>22x0,5 netupl</t>
  </si>
  <si>
    <t>22x1 netupl</t>
  </si>
  <si>
    <t>22x2 netupl</t>
  </si>
  <si>
    <t>Ke každému dílci je dále připočteno 5 cm hrany jako nutný odpad.</t>
  </si>
  <si>
    <t>CELKOVÁ CENA</t>
  </si>
  <si>
    <t>[bez DPH]</t>
  </si>
  <si>
    <t>[s DPH]</t>
  </si>
  <si>
    <t>Počet ks dílce</t>
  </si>
  <si>
    <t>Položka</t>
  </si>
  <si>
    <t>Změny cen vyhrazeny.</t>
  </si>
  <si>
    <t>Hrana papír 22</t>
  </si>
  <si>
    <t>Hrana papír 42</t>
  </si>
  <si>
    <t>Hrana papír 22 mm</t>
  </si>
  <si>
    <t>TUPL OLEP PAPÍR</t>
  </si>
  <si>
    <t>TUPLOVÁNÍ</t>
  </si>
  <si>
    <t>;</t>
  </si>
  <si>
    <t>Tento list slouží pro doplnění zakázky z listu "Výpis 1". Informace o odběrateli jsou proto zkopírovány.</t>
  </si>
  <si>
    <t>Můžete vyplnit pro lepší orientaci ve formulářích.</t>
  </si>
  <si>
    <t>Řezání</t>
  </si>
  <si>
    <t>Tuplování</t>
  </si>
  <si>
    <t>Olep&lt;22mm</t>
  </si>
  <si>
    <t>Olep&gt;22mm</t>
  </si>
  <si>
    <t>Cena_v [bez DPH]</t>
  </si>
  <si>
    <t>Cena_m [bez DPH]</t>
  </si>
  <si>
    <t>Služba/Cena</t>
  </si>
  <si>
    <t>Blinda 22 mm</t>
  </si>
  <si>
    <t>Blinda 42 mm</t>
  </si>
  <si>
    <t>Formulář</t>
  </si>
  <si>
    <t>Díl</t>
  </si>
  <si>
    <t>Název dílce</t>
  </si>
  <si>
    <r>
      <t xml:space="preserve">Délka [mm]  </t>
    </r>
    <r>
      <rPr>
        <i/>
        <sz val="10"/>
        <rFont val="Calibri"/>
        <family val="2"/>
        <charset val="238"/>
        <scheme val="minor"/>
      </rPr>
      <t>po letech</t>
    </r>
  </si>
  <si>
    <t>Hr.</t>
  </si>
  <si>
    <r>
      <t xml:space="preserve">Šířka [mm] </t>
    </r>
    <r>
      <rPr>
        <i/>
        <sz val="10"/>
        <rFont val="Calibri"/>
        <family val="2"/>
        <charset val="238"/>
        <scheme val="minor"/>
      </rPr>
      <t>přes léta</t>
    </r>
  </si>
  <si>
    <t>Počet</t>
  </si>
  <si>
    <t>Poznámka</t>
  </si>
  <si>
    <t>List 1</t>
  </si>
  <si>
    <t>List 3</t>
  </si>
  <si>
    <t>List 2</t>
  </si>
  <si>
    <t>TUPL VÍCE HRAN</t>
  </si>
  <si>
    <t>TUPL XX</t>
  </si>
  <si>
    <t>Jedno zkopírovat a do zeleného pole a vložit jako hodnoty</t>
  </si>
  <si>
    <t>Množství [m]</t>
  </si>
  <si>
    <t>Celkem [bez DPH]</t>
  </si>
  <si>
    <t>Katalog</t>
  </si>
  <si>
    <t>Cena MJ</t>
  </si>
  <si>
    <t>Cena MJ [bez DPH]</t>
  </si>
  <si>
    <t>Olepování celkem &lt; 22 mm</t>
  </si>
  <si>
    <t>Olepování celkem &gt; 22 mm</t>
  </si>
  <si>
    <t>v.20v</t>
  </si>
  <si>
    <t>Olepování &lt;22</t>
  </si>
  <si>
    <t>Olepování &gt;22</t>
  </si>
  <si>
    <t>v.21m</t>
  </si>
  <si>
    <t>K-Interier Morava s.r.o</t>
  </si>
  <si>
    <t>www.rezaniostrava.cz</t>
  </si>
  <si>
    <t>Ke každému dílci je dále připočteno 5  cm hrany jako nutný odpad.</t>
  </si>
  <si>
    <t xml:space="preserve">Způsob odběru: </t>
  </si>
  <si>
    <t>x</t>
  </si>
  <si>
    <t>CSV Výpis1</t>
  </si>
  <si>
    <t>rozměr v ose Y</t>
  </si>
  <si>
    <t>rozměr v ose X</t>
  </si>
  <si>
    <t>název dílu</t>
  </si>
  <si>
    <t>počet ks</t>
  </si>
  <si>
    <t>směr let</t>
  </si>
  <si>
    <t>olepení hrany X1</t>
  </si>
  <si>
    <t>olepení hrany X2</t>
  </si>
  <si>
    <t>olepení hrany Y1</t>
  </si>
  <si>
    <t>olepení hrany Y2</t>
  </si>
  <si>
    <t>započítání hrany</t>
  </si>
  <si>
    <t>Y</t>
  </si>
  <si>
    <t>materiál</t>
  </si>
  <si>
    <t>1,8tl.barva tl.1,8</t>
  </si>
  <si>
    <t>CSV Výpis2</t>
  </si>
  <si>
    <t>CSV Výpis3</t>
  </si>
  <si>
    <t>rezaniostrava@k-interier.cz</t>
  </si>
  <si>
    <t>zxxx</t>
  </si>
  <si>
    <t>verze 1121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</si>
</sst>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0.0"/>
    <numFmt numFmtId="165" formatCode="###,###,###"/>
    <numFmt numFmtId="166" formatCode="dddd\ d/m/yyyy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Lucida Sans Unicode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indexed="8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u/>
      <sz val="9"/>
      <color indexed="12"/>
      <name val="Lucida Sans Unicode"/>
      <family val="2"/>
      <charset val="238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Border="1"/>
    <xf numFmtId="0" fontId="0" fillId="0" borderId="0" xfId="0" applyProtection="1">
      <protection hidden="1"/>
    </xf>
    <xf numFmtId="0" fontId="0" fillId="0" borderId="2" xfId="0" applyBorder="1"/>
    <xf numFmtId="0" fontId="6" fillId="0" borderId="0" xfId="0" applyFont="1" applyBorder="1" applyAlignment="1" applyProtection="1">
      <alignment horizontal="right"/>
      <protection hidden="1"/>
    </xf>
    <xf numFmtId="0" fontId="7" fillId="0" borderId="0" xfId="0" applyFont="1"/>
    <xf numFmtId="1" fontId="7" fillId="0" borderId="13" xfId="0" applyNumberFormat="1" applyFont="1" applyBorder="1" applyAlignment="1" applyProtection="1">
      <alignment vertical="center" wrapText="1"/>
      <protection locked="0"/>
    </xf>
    <xf numFmtId="0" fontId="6" fillId="0" borderId="30" xfId="0" applyFont="1" applyBorder="1" applyProtection="1">
      <protection hidden="1"/>
    </xf>
    <xf numFmtId="0" fontId="6" fillId="0" borderId="32" xfId="0" applyFont="1" applyBorder="1" applyProtection="1">
      <protection hidden="1"/>
    </xf>
    <xf numFmtId="0" fontId="7" fillId="0" borderId="13" xfId="0" applyFont="1" applyBorder="1" applyAlignment="1" applyProtection="1">
      <alignment vertical="center"/>
      <protection hidden="1"/>
    </xf>
    <xf numFmtId="0" fontId="7" fillId="0" borderId="14" xfId="0" applyFont="1" applyBorder="1"/>
    <xf numFmtId="0" fontId="7" fillId="3" borderId="13" xfId="0" applyFont="1" applyFill="1" applyBorder="1" applyAlignment="1" applyProtection="1">
      <alignment vertical="center"/>
      <protection hidden="1"/>
    </xf>
    <xf numFmtId="0" fontId="0" fillId="3" borderId="0" xfId="0" applyFill="1"/>
    <xf numFmtId="0" fontId="0" fillId="3" borderId="0" xfId="0" applyFill="1" applyBorder="1"/>
    <xf numFmtId="0" fontId="7" fillId="0" borderId="14" xfId="0" applyFont="1" applyFill="1" applyBorder="1"/>
    <xf numFmtId="0" fontId="0" fillId="0" borderId="0" xfId="0" applyFill="1"/>
    <xf numFmtId="0" fontId="0" fillId="0" borderId="0" xfId="0" applyBorder="1" applyProtection="1">
      <protection hidden="1"/>
    </xf>
    <xf numFmtId="0" fontId="7" fillId="0" borderId="0" xfId="0" applyFont="1" applyAlignment="1">
      <alignment horizontal="right"/>
    </xf>
    <xf numFmtId="0" fontId="8" fillId="0" borderId="30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protection hidden="1"/>
    </xf>
    <xf numFmtId="2" fontId="7" fillId="0" borderId="13" xfId="0" applyNumberFormat="1" applyFont="1" applyBorder="1" applyAlignment="1" applyProtection="1">
      <alignment vertical="center"/>
      <protection hidden="1"/>
    </xf>
    <xf numFmtId="2" fontId="7" fillId="3" borderId="13" xfId="0" applyNumberFormat="1" applyFont="1" applyFill="1" applyBorder="1" applyAlignment="1" applyProtection="1">
      <alignment vertical="center"/>
      <protection hidden="1"/>
    </xf>
    <xf numFmtId="2" fontId="7" fillId="0" borderId="13" xfId="0" applyNumberFormat="1" applyFont="1" applyFill="1" applyBorder="1" applyAlignment="1" applyProtection="1">
      <alignment vertical="center"/>
      <protection hidden="1"/>
    </xf>
    <xf numFmtId="0" fontId="12" fillId="0" borderId="32" xfId="0" applyFont="1" applyBorder="1" applyAlignment="1" applyProtection="1">
      <alignment horizontal="left" vertical="center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164" fontId="7" fillId="0" borderId="13" xfId="0" applyNumberFormat="1" applyFont="1" applyBorder="1" applyAlignment="1" applyProtection="1">
      <alignment wrapText="1"/>
      <protection locked="0"/>
    </xf>
    <xf numFmtId="0" fontId="6" fillId="2" borderId="11" xfId="0" applyFont="1" applyFill="1" applyBorder="1" applyAlignment="1" applyProtection="1">
      <alignment horizontal="right"/>
      <protection hidden="1"/>
    </xf>
    <xf numFmtId="0" fontId="6" fillId="2" borderId="31" xfId="0" applyFont="1" applyFill="1" applyBorder="1" applyAlignment="1" applyProtection="1">
      <alignment horizontal="right"/>
      <protection hidden="1"/>
    </xf>
    <xf numFmtId="0" fontId="6" fillId="2" borderId="2" xfId="0" applyFont="1" applyFill="1" applyBorder="1" applyAlignment="1" applyProtection="1">
      <alignment horizontal="right"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6" fillId="2" borderId="23" xfId="0" applyFont="1" applyFill="1" applyBorder="1" applyAlignment="1" applyProtection="1">
      <alignment horizontal="center" vertical="center"/>
      <protection hidden="1"/>
    </xf>
    <xf numFmtId="0" fontId="6" fillId="2" borderId="22" xfId="0" applyFont="1" applyFill="1" applyBorder="1" applyAlignment="1" applyProtection="1">
      <alignment horizontal="center" vertical="center"/>
      <protection hidden="1"/>
    </xf>
    <xf numFmtId="1" fontId="7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Protection="1">
      <protection hidden="1"/>
    </xf>
    <xf numFmtId="0" fontId="6" fillId="4" borderId="13" xfId="0" applyFont="1" applyFill="1" applyBorder="1" applyProtection="1">
      <protection hidden="1"/>
    </xf>
    <xf numFmtId="0" fontId="7" fillId="3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right" wrapText="1"/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7" fillId="0" borderId="0" xfId="0" applyFont="1" applyFill="1" applyAlignment="1" applyProtection="1">
      <alignment horizontal="right" vertical="top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right"/>
      <protection hidden="1"/>
    </xf>
    <xf numFmtId="164" fontId="7" fillId="3" borderId="13" xfId="0" applyNumberFormat="1" applyFont="1" applyFill="1" applyBorder="1" applyAlignment="1" applyProtection="1">
      <alignment vertical="center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18" fillId="2" borderId="22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7" fillId="2" borderId="29" xfId="0" applyFont="1" applyFill="1" applyBorder="1" applyAlignment="1" applyProtection="1">
      <alignment horizontal="center" vertical="center"/>
      <protection hidden="1"/>
    </xf>
    <xf numFmtId="0" fontId="7" fillId="0" borderId="16" xfId="0" applyFont="1" applyBorder="1"/>
    <xf numFmtId="164" fontId="7" fillId="0" borderId="17" xfId="0" applyNumberFormat="1" applyFont="1" applyBorder="1" applyAlignment="1" applyProtection="1">
      <alignment wrapText="1"/>
      <protection locked="0"/>
    </xf>
    <xf numFmtId="1" fontId="7" fillId="0" borderId="17" xfId="0" applyNumberFormat="1" applyFont="1" applyBorder="1" applyAlignment="1" applyProtection="1">
      <alignment vertical="center" wrapText="1"/>
      <protection locked="0"/>
    </xf>
    <xf numFmtId="2" fontId="6" fillId="0" borderId="51" xfId="0" applyNumberFormat="1" applyFont="1" applyBorder="1" applyProtection="1">
      <protection hidden="1"/>
    </xf>
    <xf numFmtId="0" fontId="19" fillId="0" borderId="0" xfId="0" applyFont="1" applyBorder="1" applyAlignment="1" applyProtection="1">
      <alignment horizontal="center"/>
      <protection hidden="1"/>
    </xf>
    <xf numFmtId="2" fontId="7" fillId="0" borderId="26" xfId="0" applyNumberFormat="1" applyFont="1" applyBorder="1" applyAlignment="1" applyProtection="1">
      <alignment horizontal="right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7" fillId="0" borderId="46" xfId="0" applyFont="1" applyBorder="1" applyAlignment="1" applyProtection="1">
      <alignment horizontal="center" wrapText="1"/>
      <protection hidden="1"/>
    </xf>
    <xf numFmtId="0" fontId="8" fillId="0" borderId="54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49" fontId="7" fillId="0" borderId="13" xfId="0" applyNumberFormat="1" applyFont="1" applyBorder="1" applyAlignment="1" applyProtection="1">
      <alignment horizontal="center" wrapText="1"/>
      <protection locked="0"/>
    </xf>
    <xf numFmtId="1" fontId="7" fillId="0" borderId="13" xfId="0" applyNumberFormat="1" applyFont="1" applyFill="1" applyBorder="1" applyAlignment="1" applyProtection="1">
      <alignment vertical="center"/>
      <protection hidden="1"/>
    </xf>
    <xf numFmtId="1" fontId="7" fillId="3" borderId="13" xfId="0" applyNumberFormat="1" applyFont="1" applyFill="1" applyBorder="1" applyAlignment="1" applyProtection="1">
      <alignment vertical="center"/>
      <protection hidden="1"/>
    </xf>
    <xf numFmtId="164" fontId="7" fillId="0" borderId="13" xfId="0" applyNumberFormat="1" applyFont="1" applyBorder="1" applyAlignment="1" applyProtection="1">
      <alignment vertical="center"/>
      <protection hidden="1"/>
    </xf>
    <xf numFmtId="1" fontId="7" fillId="0" borderId="13" xfId="0" applyNumberFormat="1" applyFont="1" applyFill="1" applyBorder="1" applyAlignment="1" applyProtection="1">
      <alignment horizontal="center" vertical="center"/>
      <protection hidden="1"/>
    </xf>
    <xf numFmtId="1" fontId="7" fillId="3" borderId="13" xfId="0" applyNumberFormat="1" applyFont="1" applyFill="1" applyBorder="1" applyAlignment="1" applyProtection="1">
      <alignment horizontal="center" vertical="center"/>
      <protection hidden="1"/>
    </xf>
    <xf numFmtId="0" fontId="17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3" borderId="51" xfId="0" applyFont="1" applyFill="1" applyBorder="1" applyAlignment="1" applyProtection="1">
      <alignment horizontal="right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" borderId="47" xfId="0" applyFont="1" applyFill="1" applyBorder="1" applyAlignment="1" applyProtection="1">
      <alignment horizontal="center" vertical="center" wrapText="1"/>
      <protection hidden="1"/>
    </xf>
    <xf numFmtId="0" fontId="6" fillId="0" borderId="32" xfId="0" applyNumberFormat="1" applyFont="1" applyBorder="1" applyProtection="1">
      <protection hidden="1"/>
    </xf>
    <xf numFmtId="0" fontId="6" fillId="3" borderId="32" xfId="0" applyNumberFormat="1" applyFont="1" applyFill="1" applyBorder="1" applyProtection="1">
      <protection hidden="1"/>
    </xf>
    <xf numFmtId="0" fontId="7" fillId="0" borderId="15" xfId="0" applyFont="1" applyBorder="1" applyAlignment="1" applyProtection="1">
      <alignment vertical="center"/>
      <protection locked="0"/>
    </xf>
    <xf numFmtId="0" fontId="18" fillId="0" borderId="20" xfId="0" applyFont="1" applyBorder="1" applyAlignment="1" applyProtection="1">
      <protection hidden="1"/>
    </xf>
    <xf numFmtId="49" fontId="18" fillId="0" borderId="21" xfId="0" applyNumberFormat="1" applyFont="1" applyBorder="1" applyAlignment="1" applyProtection="1">
      <alignment horizontal="right" vertical="top"/>
      <protection hidden="1"/>
    </xf>
    <xf numFmtId="0" fontId="13" fillId="0" borderId="58" xfId="0" applyFont="1" applyBorder="1"/>
    <xf numFmtId="0" fontId="13" fillId="0" borderId="58" xfId="0" applyFont="1" applyFill="1" applyBorder="1"/>
    <xf numFmtId="0" fontId="13" fillId="0" borderId="59" xfId="0" applyFont="1" applyFill="1" applyBorder="1"/>
    <xf numFmtId="0" fontId="7" fillId="0" borderId="56" xfId="0" applyFont="1" applyBorder="1"/>
    <xf numFmtId="0" fontId="17" fillId="0" borderId="20" xfId="0" applyFont="1" applyBorder="1" applyAlignment="1">
      <alignment horizontal="right"/>
    </xf>
    <xf numFmtId="2" fontId="7" fillId="0" borderId="25" xfId="0" applyNumberFormat="1" applyFont="1" applyBorder="1" applyAlignment="1" applyProtection="1">
      <alignment horizontal="right"/>
      <protection hidden="1"/>
    </xf>
    <xf numFmtId="2" fontId="7" fillId="0" borderId="25" xfId="0" applyNumberFormat="1" applyFont="1" applyBorder="1" applyAlignment="1" applyProtection="1">
      <protection hidden="1"/>
    </xf>
    <xf numFmtId="2" fontId="7" fillId="0" borderId="25" xfId="0" applyNumberFormat="1" applyFont="1" applyFill="1" applyBorder="1" applyAlignment="1" applyProtection="1">
      <alignment vertical="center"/>
      <protection hidden="1"/>
    </xf>
    <xf numFmtId="2" fontId="7" fillId="0" borderId="41" xfId="0" applyNumberFormat="1" applyFont="1" applyFill="1" applyBorder="1" applyAlignment="1" applyProtection="1">
      <alignment vertical="center"/>
      <protection hidden="1"/>
    </xf>
    <xf numFmtId="44" fontId="7" fillId="0" borderId="26" xfId="2" applyFont="1" applyBorder="1" applyAlignment="1" applyProtection="1">
      <alignment horizontal="right"/>
      <protection hidden="1"/>
    </xf>
    <xf numFmtId="44" fontId="7" fillId="0" borderId="25" xfId="2" applyFont="1" applyBorder="1" applyAlignment="1" applyProtection="1">
      <protection hidden="1"/>
    </xf>
    <xf numFmtId="44" fontId="7" fillId="0" borderId="41" xfId="2" applyFont="1" applyBorder="1" applyAlignment="1" applyProtection="1">
      <protection hidden="1"/>
    </xf>
    <xf numFmtId="44" fontId="7" fillId="0" borderId="25" xfId="2" applyFont="1" applyBorder="1" applyAlignment="1" applyProtection="1">
      <alignment horizontal="right"/>
      <protection hidden="1"/>
    </xf>
    <xf numFmtId="0" fontId="7" fillId="0" borderId="23" xfId="0" applyFont="1" applyBorder="1"/>
    <xf numFmtId="0" fontId="3" fillId="0" borderId="0" xfId="0" applyFont="1" applyBorder="1"/>
    <xf numFmtId="0" fontId="3" fillId="0" borderId="0" xfId="0" applyFont="1"/>
    <xf numFmtId="0" fontId="12" fillId="0" borderId="58" xfId="0" applyFont="1" applyBorder="1"/>
    <xf numFmtId="0" fontId="12" fillId="6" borderId="21" xfId="0" applyFont="1" applyFill="1" applyBorder="1"/>
    <xf numFmtId="0" fontId="13" fillId="6" borderId="33" xfId="0" applyFont="1" applyFill="1" applyBorder="1"/>
    <xf numFmtId="0" fontId="13" fillId="6" borderId="5" xfId="0" applyFont="1" applyFill="1" applyBorder="1"/>
    <xf numFmtId="0" fontId="12" fillId="0" borderId="57" xfId="0" applyFont="1" applyBorder="1"/>
    <xf numFmtId="0" fontId="12" fillId="0" borderId="58" xfId="0" applyFont="1" applyFill="1" applyBorder="1"/>
    <xf numFmtId="0" fontId="12" fillId="0" borderId="59" xfId="0" applyFont="1" applyFill="1" applyBorder="1"/>
    <xf numFmtId="0" fontId="12" fillId="0" borderId="51" xfId="0" applyFont="1" applyBorder="1"/>
    <xf numFmtId="0" fontId="12" fillId="0" borderId="21" xfId="0" applyFont="1" applyBorder="1"/>
    <xf numFmtId="0" fontId="13" fillId="0" borderId="33" xfId="0" applyFont="1" applyBorder="1"/>
    <xf numFmtId="0" fontId="13" fillId="0" borderId="33" xfId="0" applyFont="1" applyFill="1" applyBorder="1"/>
    <xf numFmtId="0" fontId="13" fillId="0" borderId="5" xfId="0" applyFont="1" applyFill="1" applyBorder="1"/>
    <xf numFmtId="0" fontId="12" fillId="0" borderId="57" xfId="0" applyFont="1" applyFill="1" applyBorder="1"/>
    <xf numFmtId="0" fontId="13" fillId="6" borderId="12" xfId="0" applyFont="1" applyFill="1" applyBorder="1"/>
    <xf numFmtId="0" fontId="13" fillId="0" borderId="57" xfId="0" applyFont="1" applyFill="1" applyBorder="1"/>
    <xf numFmtId="0" fontId="13" fillId="0" borderId="12" xfId="0" applyFont="1" applyFill="1" applyBorder="1"/>
    <xf numFmtId="0" fontId="18" fillId="6" borderId="12" xfId="0" applyFont="1" applyFill="1" applyBorder="1" applyAlignment="1">
      <alignment horizontal="right"/>
    </xf>
    <xf numFmtId="0" fontId="18" fillId="0" borderId="57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1" fontId="0" fillId="0" borderId="0" xfId="0" applyNumberFormat="1"/>
    <xf numFmtId="0" fontId="7" fillId="7" borderId="15" xfId="0" applyFont="1" applyFill="1" applyBorder="1" applyAlignment="1" applyProtection="1">
      <alignment vertical="center"/>
      <protection locked="0"/>
    </xf>
    <xf numFmtId="0" fontId="0" fillId="0" borderId="0" xfId="0" applyNumberFormat="1" applyProtection="1">
      <protection hidden="1"/>
    </xf>
    <xf numFmtId="0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1" fontId="0" fillId="0" borderId="0" xfId="0" applyNumberFormat="1" applyProtection="1">
      <protection hidden="1"/>
    </xf>
    <xf numFmtId="49" fontId="0" fillId="0" borderId="0" xfId="0" applyNumberFormat="1" applyProtection="1">
      <protection hidden="1"/>
    </xf>
    <xf numFmtId="0" fontId="7" fillId="2" borderId="14" xfId="0" applyFont="1" applyFill="1" applyBorder="1"/>
    <xf numFmtId="164" fontId="7" fillId="2" borderId="13" xfId="0" applyNumberFormat="1" applyFont="1" applyFill="1" applyBorder="1" applyAlignment="1" applyProtection="1">
      <alignment wrapText="1"/>
      <protection locked="0"/>
    </xf>
    <xf numFmtId="49" fontId="7" fillId="2" borderId="13" xfId="0" applyNumberFormat="1" applyFont="1" applyFill="1" applyBorder="1" applyAlignment="1" applyProtection="1">
      <alignment horizontal="center" wrapText="1"/>
      <protection locked="0"/>
    </xf>
    <xf numFmtId="1" fontId="7" fillId="2" borderId="13" xfId="0" applyNumberFormat="1" applyFont="1" applyFill="1" applyBorder="1" applyAlignment="1" applyProtection="1">
      <alignment vertical="center" wrapText="1"/>
      <protection locked="0"/>
    </xf>
    <xf numFmtId="1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horizontal="left"/>
      <protection hidden="1"/>
    </xf>
    <xf numFmtId="0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64" fontId="0" fillId="0" borderId="0" xfId="0" applyNumberFormat="1" applyProtection="1">
      <protection hidden="1"/>
    </xf>
    <xf numFmtId="164" fontId="3" fillId="0" borderId="0" xfId="0" applyNumberFormat="1" applyFont="1" applyProtection="1">
      <protection hidden="1"/>
    </xf>
    <xf numFmtId="164" fontId="0" fillId="0" borderId="0" xfId="0" applyNumberFormat="1"/>
    <xf numFmtId="0" fontId="7" fillId="2" borderId="27" xfId="0" applyFont="1" applyFill="1" applyBorder="1" applyAlignment="1" applyProtection="1">
      <protection hidden="1"/>
    </xf>
    <xf numFmtId="0" fontId="7" fillId="2" borderId="9" xfId="0" applyFont="1" applyFill="1" applyBorder="1" applyAlignment="1" applyProtection="1">
      <protection hidden="1"/>
    </xf>
    <xf numFmtId="49" fontId="7" fillId="2" borderId="24" xfId="0" applyNumberFormat="1" applyFont="1" applyFill="1" applyBorder="1" applyAlignment="1" applyProtection="1">
      <alignment horizontal="center"/>
      <protection hidden="1"/>
    </xf>
    <xf numFmtId="49" fontId="7" fillId="2" borderId="26" xfId="0" applyNumberFormat="1" applyFont="1" applyFill="1" applyBorder="1" applyAlignment="1" applyProtection="1">
      <alignment horizontal="center"/>
      <protection hidden="1"/>
    </xf>
    <xf numFmtId="0" fontId="7" fillId="2" borderId="44" xfId="0" applyFont="1" applyFill="1" applyBorder="1" applyAlignment="1" applyProtection="1">
      <protection hidden="1"/>
    </xf>
    <xf numFmtId="0" fontId="7" fillId="2" borderId="28" xfId="0" applyFont="1" applyFill="1" applyBorder="1" applyAlignment="1" applyProtection="1">
      <protection hidden="1"/>
    </xf>
    <xf numFmtId="0" fontId="7" fillId="0" borderId="27" xfId="0" applyFont="1" applyFill="1" applyBorder="1" applyAlignment="1" applyProtection="1">
      <alignment horizontal="left"/>
      <protection hidden="1"/>
    </xf>
    <xf numFmtId="0" fontId="7" fillId="0" borderId="25" xfId="0" applyFont="1" applyFill="1" applyBorder="1" applyAlignment="1" applyProtection="1">
      <alignment horizontal="left"/>
      <protection hidden="1"/>
    </xf>
    <xf numFmtId="0" fontId="7" fillId="2" borderId="8" xfId="0" applyNumberFormat="1" applyFont="1" applyFill="1" applyBorder="1" applyAlignment="1" applyProtection="1">
      <alignment horizontal="left" wrapText="1"/>
      <protection locked="0"/>
    </xf>
    <xf numFmtId="0" fontId="7" fillId="2" borderId="9" xfId="0" applyNumberFormat="1" applyFont="1" applyFill="1" applyBorder="1" applyAlignment="1" applyProtection="1">
      <alignment horizontal="left" wrapText="1"/>
      <protection locked="0"/>
    </xf>
    <xf numFmtId="0" fontId="7" fillId="0" borderId="8" xfId="0" applyNumberFormat="1" applyFont="1" applyBorder="1" applyAlignment="1" applyProtection="1">
      <alignment horizontal="left" wrapText="1"/>
      <protection locked="0"/>
    </xf>
    <xf numFmtId="0" fontId="7" fillId="0" borderId="9" xfId="0" applyNumberFormat="1" applyFont="1" applyBorder="1" applyAlignment="1" applyProtection="1">
      <alignment horizontal="left" wrapText="1"/>
      <protection locked="0"/>
    </xf>
    <xf numFmtId="0" fontId="7" fillId="2" borderId="40" xfId="0" applyFont="1" applyFill="1" applyBorder="1" applyAlignment="1" applyProtection="1">
      <protection hidden="1"/>
    </xf>
    <xf numFmtId="0" fontId="7" fillId="2" borderId="48" xfId="0" applyFont="1" applyFill="1" applyBorder="1" applyAlignment="1" applyProtection="1"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7" fillId="2" borderId="28" xfId="0" applyFont="1" applyFill="1" applyBorder="1" applyAlignment="1" applyProtection="1">
      <alignment horizontal="center"/>
      <protection hidden="1"/>
    </xf>
    <xf numFmtId="49" fontId="7" fillId="0" borderId="8" xfId="0" applyNumberFormat="1" applyFont="1" applyFill="1" applyBorder="1" applyAlignment="1" applyProtection="1">
      <alignment horizontal="right"/>
      <protection locked="0"/>
    </xf>
    <xf numFmtId="49" fontId="7" fillId="0" borderId="9" xfId="0" applyNumberFormat="1" applyFont="1" applyFill="1" applyBorder="1" applyAlignment="1" applyProtection="1">
      <alignment horizontal="right"/>
      <protection locked="0"/>
    </xf>
    <xf numFmtId="0" fontId="7" fillId="0" borderId="27" xfId="0" applyFont="1" applyBorder="1" applyAlignment="1" applyProtection="1">
      <alignment horizontal="left"/>
      <protection hidden="1"/>
    </xf>
    <xf numFmtId="0" fontId="7" fillId="0" borderId="25" xfId="0" applyFont="1" applyBorder="1" applyAlignment="1" applyProtection="1">
      <alignment horizontal="left"/>
      <protection hidden="1"/>
    </xf>
    <xf numFmtId="14" fontId="9" fillId="0" borderId="40" xfId="0" applyNumberFormat="1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4" fontId="9" fillId="0" borderId="34" xfId="0" applyNumberFormat="1" applyFont="1" applyBorder="1" applyAlignment="1" applyProtection="1">
      <alignment horizontal="center" vertical="center"/>
      <protection locked="0"/>
    </xf>
    <xf numFmtId="14" fontId="9" fillId="0" borderId="39" xfId="0" applyNumberFormat="1" applyFont="1" applyBorder="1" applyAlignment="1" applyProtection="1">
      <alignment horizontal="center" vertical="center"/>
      <protection locked="0"/>
    </xf>
    <xf numFmtId="14" fontId="9" fillId="0" borderId="38" xfId="0" applyNumberFormat="1" applyFont="1" applyBorder="1" applyAlignment="1" applyProtection="1">
      <alignment horizontal="center" vertical="center"/>
      <protection locked="0"/>
    </xf>
    <xf numFmtId="14" fontId="9" fillId="0" borderId="46" xfId="0" applyNumberFormat="1" applyFont="1" applyBorder="1" applyAlignment="1" applyProtection="1">
      <alignment horizontal="center" vertical="center"/>
      <protection locked="0"/>
    </xf>
    <xf numFmtId="44" fontId="7" fillId="0" borderId="8" xfId="2" applyFont="1" applyBorder="1" applyAlignment="1" applyProtection="1">
      <alignment horizontal="center"/>
      <protection locked="0"/>
    </xf>
    <xf numFmtId="44" fontId="7" fillId="0" borderId="25" xfId="2" applyFont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0" fontId="7" fillId="2" borderId="28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24" xfId="0" applyFont="1" applyFill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35" xfId="0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" borderId="47" xfId="0" applyFont="1" applyFill="1" applyBorder="1" applyAlignment="1" applyProtection="1">
      <alignment horizontal="center" vertical="center" wrapText="1"/>
      <protection hidden="1"/>
    </xf>
    <xf numFmtId="0" fontId="6" fillId="2" borderId="50" xfId="0" applyFont="1" applyFill="1" applyBorder="1" applyAlignment="1" applyProtection="1">
      <alignment horizontal="center" vertical="center" wrapText="1"/>
      <protection hidden="1"/>
    </xf>
    <xf numFmtId="0" fontId="21" fillId="0" borderId="8" xfId="1" applyFont="1" applyBorder="1" applyAlignment="1" applyProtection="1">
      <protection hidden="1"/>
    </xf>
    <xf numFmtId="0" fontId="22" fillId="0" borderId="10" xfId="1" applyFont="1" applyBorder="1" applyAlignment="1" applyProtection="1">
      <protection hidden="1"/>
    </xf>
    <xf numFmtId="0" fontId="2" fillId="0" borderId="37" xfId="1" applyBorder="1" applyAlignment="1" applyProtection="1">
      <protection hidden="1"/>
    </xf>
    <xf numFmtId="0" fontId="7" fillId="0" borderId="42" xfId="1" applyFont="1" applyBorder="1" applyAlignment="1" applyProtection="1">
      <protection hidden="1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protection hidden="1"/>
    </xf>
    <xf numFmtId="0" fontId="7" fillId="0" borderId="41" xfId="0" applyFont="1" applyBorder="1" applyAlignment="1" applyProtection="1">
      <protection hidden="1"/>
    </xf>
    <xf numFmtId="0" fontId="7" fillId="0" borderId="36" xfId="0" applyFont="1" applyBorder="1" applyAlignment="1" applyProtection="1">
      <protection hidden="1"/>
    </xf>
    <xf numFmtId="0" fontId="7" fillId="0" borderId="24" xfId="0" applyFont="1" applyBorder="1" applyAlignment="1" applyProtection="1">
      <protection hidden="1"/>
    </xf>
    <xf numFmtId="0" fontId="7" fillId="0" borderId="43" xfId="0" applyFont="1" applyBorder="1" applyAlignment="1" applyProtection="1">
      <protection hidden="1"/>
    </xf>
    <xf numFmtId="3" fontId="7" fillId="0" borderId="8" xfId="0" applyNumberFormat="1" applyFont="1" applyFill="1" applyBorder="1" applyAlignment="1" applyProtection="1">
      <alignment horizontal="left"/>
      <protection hidden="1"/>
    </xf>
    <xf numFmtId="3" fontId="7" fillId="0" borderId="10" xfId="0" applyNumberFormat="1" applyFont="1" applyFill="1" applyBorder="1" applyAlignment="1" applyProtection="1">
      <alignment horizontal="left"/>
      <protection hidden="1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7" fillId="0" borderId="38" xfId="0" applyFont="1" applyBorder="1" applyAlignment="1" applyProtection="1">
      <alignment horizontal="left"/>
      <protection locked="0"/>
    </xf>
    <xf numFmtId="165" fontId="7" fillId="0" borderId="8" xfId="0" applyNumberFormat="1" applyFont="1" applyBorder="1" applyAlignment="1" applyProtection="1">
      <alignment horizontal="left"/>
      <protection locked="0"/>
    </xf>
    <xf numFmtId="165" fontId="7" fillId="0" borderId="25" xfId="0" applyNumberFormat="1" applyFont="1" applyBorder="1" applyAlignment="1" applyProtection="1">
      <alignment horizontal="left"/>
      <protection locked="0"/>
    </xf>
    <xf numFmtId="0" fontId="19" fillId="0" borderId="8" xfId="0" applyFont="1" applyBorder="1" applyAlignment="1" applyProtection="1">
      <alignment horizontal="left"/>
      <protection locked="0"/>
    </xf>
    <xf numFmtId="0" fontId="19" fillId="0" borderId="25" xfId="0" applyFont="1" applyBorder="1" applyAlignment="1" applyProtection="1">
      <alignment horizontal="left"/>
      <protection locked="0"/>
    </xf>
    <xf numFmtId="0" fontId="7" fillId="2" borderId="45" xfId="0" applyFont="1" applyFill="1" applyBorder="1" applyAlignment="1" applyProtection="1">
      <protection hidden="1"/>
    </xf>
    <xf numFmtId="0" fontId="7" fillId="2" borderId="36" xfId="0" applyFont="1" applyFill="1" applyBorder="1" applyAlignment="1" applyProtection="1">
      <protection hidden="1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left"/>
      <protection locked="0"/>
    </xf>
    <xf numFmtId="3" fontId="7" fillId="0" borderId="27" xfId="0" applyNumberFormat="1" applyFont="1" applyBorder="1" applyAlignment="1" applyProtection="1">
      <protection hidden="1"/>
    </xf>
    <xf numFmtId="3" fontId="7" fillId="0" borderId="25" xfId="0" applyNumberFormat="1" applyFont="1" applyBorder="1" applyAlignment="1" applyProtection="1">
      <protection hidden="1"/>
    </xf>
    <xf numFmtId="3" fontId="7" fillId="0" borderId="9" xfId="0" applyNumberFormat="1" applyFont="1" applyBorder="1" applyAlignment="1" applyProtection="1">
      <protection hidden="1"/>
    </xf>
    <xf numFmtId="0" fontId="7" fillId="0" borderId="27" xfId="0" applyFont="1" applyBorder="1" applyAlignment="1" applyProtection="1">
      <protection hidden="1"/>
    </xf>
    <xf numFmtId="0" fontId="7" fillId="0" borderId="25" xfId="0" applyFont="1" applyBorder="1" applyAlignment="1" applyProtection="1">
      <protection hidden="1"/>
    </xf>
    <xf numFmtId="0" fontId="7" fillId="0" borderId="9" xfId="0" applyFont="1" applyBorder="1" applyAlignment="1" applyProtection="1"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left" vertical="center"/>
      <protection hidden="1"/>
    </xf>
    <xf numFmtId="0" fontId="7" fillId="2" borderId="44" xfId="0" applyFont="1" applyFill="1" applyBorder="1" applyAlignment="1" applyProtection="1">
      <alignment horizontal="left" vertical="top"/>
      <protection hidden="1"/>
    </xf>
    <xf numFmtId="0" fontId="7" fillId="2" borderId="26" xfId="0" applyFont="1" applyFill="1" applyBorder="1" applyAlignment="1" applyProtection="1">
      <alignment horizontal="left" vertical="top"/>
      <protection hidden="1"/>
    </xf>
    <xf numFmtId="0" fontId="7" fillId="2" borderId="43" xfId="0" applyFont="1" applyFill="1" applyBorder="1" applyAlignment="1" applyProtection="1">
      <alignment horizontal="left" vertical="top"/>
      <protection hidden="1"/>
    </xf>
    <xf numFmtId="0" fontId="7" fillId="0" borderId="44" xfId="0" applyFont="1" applyBorder="1" applyAlignment="1" applyProtection="1">
      <protection hidden="1"/>
    </xf>
    <xf numFmtId="0" fontId="7" fillId="0" borderId="26" xfId="0" applyFont="1" applyBorder="1" applyAlignment="1" applyProtection="1">
      <protection hidden="1"/>
    </xf>
    <xf numFmtId="0" fontId="7" fillId="0" borderId="28" xfId="0" applyFont="1" applyBorder="1" applyAlignment="1" applyProtection="1">
      <protection hidden="1"/>
    </xf>
    <xf numFmtId="0" fontId="7" fillId="0" borderId="25" xfId="0" applyFont="1" applyBorder="1" applyAlignment="1" applyProtection="1">
      <alignment horizontal="right"/>
      <protection hidden="1"/>
    </xf>
    <xf numFmtId="0" fontId="7" fillId="0" borderId="41" xfId="0" applyFont="1" applyBorder="1" applyAlignment="1" applyProtection="1">
      <alignment horizontal="right"/>
      <protection hidden="1"/>
    </xf>
    <xf numFmtId="44" fontId="7" fillId="0" borderId="49" xfId="2" applyFont="1" applyBorder="1" applyAlignment="1" applyProtection="1">
      <alignment horizontal="center"/>
      <protection locked="0"/>
    </xf>
    <xf numFmtId="44" fontId="7" fillId="0" borderId="1" xfId="2" applyFont="1" applyBorder="1" applyAlignment="1" applyProtection="1">
      <alignment horizontal="center"/>
      <protection locked="0"/>
    </xf>
    <xf numFmtId="44" fontId="7" fillId="0" borderId="25" xfId="2" applyFont="1" applyBorder="1" applyAlignment="1" applyProtection="1">
      <alignment horizontal="center"/>
      <protection hidden="1"/>
    </xf>
    <xf numFmtId="44" fontId="7" fillId="0" borderId="10" xfId="2" applyFont="1" applyBorder="1" applyAlignment="1" applyProtection="1">
      <alignment horizontal="center"/>
      <protection hidden="1"/>
    </xf>
    <xf numFmtId="14" fontId="7" fillId="2" borderId="27" xfId="0" applyNumberFormat="1" applyFont="1" applyFill="1" applyBorder="1" applyAlignment="1" applyProtection="1">
      <alignment horizontal="left" vertical="center"/>
      <protection hidden="1"/>
    </xf>
    <xf numFmtId="14" fontId="7" fillId="2" borderId="25" xfId="0" applyNumberFormat="1" applyFont="1" applyFill="1" applyBorder="1" applyAlignment="1" applyProtection="1">
      <alignment horizontal="left" vertical="center"/>
      <protection hidden="1"/>
    </xf>
    <xf numFmtId="14" fontId="7" fillId="2" borderId="10" xfId="0" applyNumberFormat="1" applyFont="1" applyFill="1" applyBorder="1" applyAlignment="1" applyProtection="1">
      <alignment horizontal="left" vertical="center"/>
      <protection hidden="1"/>
    </xf>
    <xf numFmtId="44" fontId="7" fillId="0" borderId="8" xfId="2" applyFont="1" applyFill="1" applyBorder="1" applyAlignment="1" applyProtection="1">
      <alignment horizontal="center"/>
      <protection locked="0"/>
    </xf>
    <xf numFmtId="44" fontId="7" fillId="0" borderId="25" xfId="2" applyFont="1" applyFill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left"/>
      <protection hidden="1"/>
    </xf>
    <xf numFmtId="0" fontId="7" fillId="0" borderId="41" xfId="0" applyFont="1" applyBorder="1" applyAlignment="1" applyProtection="1">
      <alignment horizontal="left"/>
      <protection hidden="1"/>
    </xf>
    <xf numFmtId="0" fontId="7" fillId="0" borderId="37" xfId="0" applyNumberFormat="1" applyFont="1" applyBorder="1" applyAlignment="1" applyProtection="1">
      <alignment horizontal="left" wrapText="1"/>
      <protection locked="0"/>
    </xf>
    <xf numFmtId="0" fontId="7" fillId="0" borderId="36" xfId="0" applyNumberFormat="1" applyFont="1" applyBorder="1" applyAlignment="1" applyProtection="1">
      <alignment horizontal="left" wrapText="1"/>
      <protection locked="0"/>
    </xf>
    <xf numFmtId="44" fontId="7" fillId="0" borderId="41" xfId="2" applyFont="1" applyBorder="1" applyAlignment="1" applyProtection="1">
      <alignment horizontal="center"/>
      <protection hidden="1"/>
    </xf>
    <xf numFmtId="44" fontId="7" fillId="0" borderId="42" xfId="2" applyFont="1" applyBorder="1" applyAlignment="1" applyProtection="1">
      <alignment horizontal="center"/>
      <protection hidden="1"/>
    </xf>
    <xf numFmtId="0" fontId="17" fillId="0" borderId="11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7" fillId="0" borderId="44" xfId="0" applyFont="1" applyBorder="1" applyAlignment="1" applyProtection="1">
      <alignment horizontal="left"/>
      <protection hidden="1"/>
    </xf>
    <xf numFmtId="0" fontId="7" fillId="0" borderId="26" xfId="0" applyFont="1" applyBorder="1" applyAlignment="1" applyProtection="1">
      <alignment horizontal="left"/>
      <protection hidden="1"/>
    </xf>
    <xf numFmtId="0" fontId="17" fillId="0" borderId="20" xfId="0" applyFont="1" applyBorder="1" applyAlignment="1">
      <alignment horizontal="right"/>
    </xf>
    <xf numFmtId="0" fontId="17" fillId="0" borderId="21" xfId="0" applyFont="1" applyBorder="1" applyAlignment="1">
      <alignment horizontal="right"/>
    </xf>
    <xf numFmtId="0" fontId="7" fillId="0" borderId="26" xfId="0" applyFont="1" applyBorder="1" applyAlignment="1" applyProtection="1">
      <alignment horizontal="right"/>
      <protection hidden="1"/>
    </xf>
    <xf numFmtId="44" fontId="15" fillId="0" borderId="34" xfId="0" applyNumberFormat="1" applyFont="1" applyBorder="1" applyAlignment="1" applyProtection="1">
      <alignment horizontal="center" vertical="center"/>
      <protection hidden="1"/>
    </xf>
    <xf numFmtId="44" fontId="15" fillId="0" borderId="5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44" fontId="7" fillId="0" borderId="26" xfId="2" applyFont="1" applyBorder="1" applyAlignment="1" applyProtection="1">
      <alignment horizontal="center"/>
      <protection hidden="1"/>
    </xf>
    <xf numFmtId="44" fontId="7" fillId="0" borderId="43" xfId="2" applyFont="1" applyBorder="1" applyAlignment="1" applyProtection="1">
      <alignment horizontal="center"/>
      <protection hidden="1"/>
    </xf>
    <xf numFmtId="166" fontId="8" fillId="0" borderId="2" xfId="0" applyNumberFormat="1" applyFont="1" applyFill="1" applyBorder="1" applyAlignment="1" applyProtection="1">
      <alignment horizontal="center" vertical="center"/>
      <protection locked="0" hidden="1"/>
    </xf>
    <xf numFmtId="166" fontId="8" fillId="0" borderId="0" xfId="0" applyNumberFormat="1" applyFont="1" applyFill="1" applyBorder="1" applyAlignment="1" applyProtection="1">
      <alignment horizontal="center" vertical="center"/>
      <protection locked="0" hidden="1"/>
    </xf>
    <xf numFmtId="166" fontId="8" fillId="0" borderId="33" xfId="0" applyNumberFormat="1" applyFont="1" applyFill="1" applyBorder="1" applyAlignment="1" applyProtection="1">
      <alignment horizontal="center" vertical="center"/>
      <protection locked="0" hidden="1"/>
    </xf>
    <xf numFmtId="166" fontId="8" fillId="0" borderId="3" xfId="0" applyNumberFormat="1" applyFont="1" applyFill="1" applyBorder="1" applyAlignment="1" applyProtection="1">
      <alignment horizontal="center" vertical="center"/>
      <protection locked="0" hidden="1"/>
    </xf>
    <xf numFmtId="166" fontId="8" fillId="0" borderId="4" xfId="0" applyNumberFormat="1" applyFont="1" applyFill="1" applyBorder="1" applyAlignment="1" applyProtection="1">
      <alignment horizontal="center" vertical="center"/>
      <protection locked="0" hidden="1"/>
    </xf>
    <xf numFmtId="166" fontId="8" fillId="0" borderId="5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right"/>
      <protection locked="0"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31" xfId="0" applyFont="1" applyBorder="1" applyAlignment="1" applyProtection="1">
      <alignment horizontal="left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1" xfId="0" applyFont="1" applyBorder="1" applyAlignment="1" applyProtection="1">
      <alignment horizontal="right" vertical="center"/>
      <protection hidden="1"/>
    </xf>
    <xf numFmtId="0" fontId="11" fillId="0" borderId="31" xfId="0" applyFont="1" applyBorder="1" applyAlignment="1" applyProtection="1">
      <alignment horizontal="right" vertical="center"/>
      <protection hidden="1"/>
    </xf>
    <xf numFmtId="0" fontId="11" fillId="0" borderId="12" xfId="0" applyFont="1" applyBorder="1" applyAlignment="1" applyProtection="1">
      <alignment horizontal="right" vertical="center"/>
      <protection hidden="1"/>
    </xf>
    <xf numFmtId="14" fontId="13" fillId="0" borderId="40" xfId="0" applyNumberFormat="1" applyFont="1" applyBorder="1" applyAlignment="1" applyProtection="1">
      <alignment horizontal="center" vertical="center"/>
      <protection hidden="1"/>
    </xf>
    <xf numFmtId="14" fontId="13" fillId="0" borderId="1" xfId="0" applyNumberFormat="1" applyFont="1" applyBorder="1" applyAlignment="1" applyProtection="1">
      <alignment horizontal="center" vertical="center"/>
      <protection hidden="1"/>
    </xf>
    <xf numFmtId="14" fontId="13" fillId="0" borderId="34" xfId="0" applyNumberFormat="1" applyFont="1" applyBorder="1" applyAlignment="1" applyProtection="1">
      <alignment horizontal="center" vertical="center"/>
      <protection hidden="1"/>
    </xf>
    <xf numFmtId="14" fontId="13" fillId="0" borderId="39" xfId="0" applyNumberFormat="1" applyFont="1" applyBorder="1" applyAlignment="1" applyProtection="1">
      <alignment horizontal="center" vertical="center"/>
      <protection hidden="1"/>
    </xf>
    <xf numFmtId="14" fontId="13" fillId="0" borderId="38" xfId="0" applyNumberFormat="1" applyFont="1" applyBorder="1" applyAlignment="1" applyProtection="1">
      <alignment horizontal="center" vertical="center"/>
      <protection hidden="1"/>
    </xf>
    <xf numFmtId="14" fontId="13" fillId="0" borderId="46" xfId="0" applyNumberFormat="1" applyFont="1" applyBorder="1" applyAlignment="1" applyProtection="1">
      <alignment horizontal="center" vertical="center"/>
      <protection hidden="1"/>
    </xf>
    <xf numFmtId="0" fontId="19" fillId="0" borderId="17" xfId="0" applyFont="1" applyBorder="1" applyAlignment="1" applyProtection="1">
      <alignment horizontal="left"/>
      <protection locked="0" hidden="1"/>
    </xf>
    <xf numFmtId="0" fontId="19" fillId="0" borderId="18" xfId="0" applyFont="1" applyBorder="1" applyAlignment="1" applyProtection="1">
      <alignment horizontal="left"/>
      <protection locked="0" hidden="1"/>
    </xf>
    <xf numFmtId="0" fontId="7" fillId="2" borderId="53" xfId="0" applyFont="1" applyFill="1" applyBorder="1" applyAlignment="1" applyProtection="1">
      <alignment horizontal="center"/>
      <protection hidden="1"/>
    </xf>
    <xf numFmtId="0" fontId="7" fillId="2" borderId="52" xfId="0" applyFont="1" applyFill="1" applyBorder="1" applyAlignment="1" applyProtection="1">
      <alignment horizontal="center"/>
      <protection hidden="1"/>
    </xf>
    <xf numFmtId="49" fontId="7" fillId="2" borderId="53" xfId="0" applyNumberFormat="1" applyFont="1" applyFill="1" applyBorder="1" applyAlignment="1" applyProtection="1">
      <alignment horizontal="center"/>
      <protection hidden="1"/>
    </xf>
    <xf numFmtId="49" fontId="7" fillId="2" borderId="38" xfId="0" applyNumberFormat="1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protection hidden="1"/>
    </xf>
    <xf numFmtId="0" fontId="7" fillId="2" borderId="7" xfId="0" applyFont="1" applyFill="1" applyBorder="1" applyAlignment="1" applyProtection="1">
      <protection hidden="1"/>
    </xf>
    <xf numFmtId="0" fontId="7" fillId="0" borderId="7" xfId="0" applyFont="1" applyBorder="1" applyAlignment="1" applyProtection="1">
      <alignment horizontal="left"/>
      <protection hidden="1"/>
    </xf>
    <xf numFmtId="0" fontId="7" fillId="0" borderId="29" xfId="0" applyFont="1" applyBorder="1" applyAlignment="1" applyProtection="1">
      <alignment horizontal="left"/>
      <protection hidden="1"/>
    </xf>
    <xf numFmtId="165" fontId="7" fillId="0" borderId="13" xfId="0" applyNumberFormat="1" applyFont="1" applyBorder="1" applyAlignment="1" applyProtection="1">
      <alignment horizontal="left"/>
      <protection hidden="1"/>
    </xf>
    <xf numFmtId="165" fontId="7" fillId="0" borderId="15" xfId="0" applyNumberFormat="1" applyFont="1" applyBorder="1" applyAlignment="1" applyProtection="1">
      <alignment horizontal="left"/>
      <protection hidden="1"/>
    </xf>
    <xf numFmtId="0" fontId="7" fillId="0" borderId="13" xfId="0" applyFont="1" applyBorder="1" applyAlignment="1" applyProtection="1">
      <alignment horizontal="left"/>
      <protection hidden="1"/>
    </xf>
    <xf numFmtId="0" fontId="7" fillId="0" borderId="15" xfId="0" applyFont="1" applyBorder="1" applyAlignment="1" applyProtection="1">
      <alignment horizontal="left"/>
      <protection hidden="1"/>
    </xf>
    <xf numFmtId="49" fontId="7" fillId="0" borderId="13" xfId="0" applyNumberFormat="1" applyFont="1" applyBorder="1" applyAlignment="1" applyProtection="1">
      <alignment horizontal="left" wrapText="1"/>
      <protection locked="0"/>
    </xf>
    <xf numFmtId="166" fontId="8" fillId="0" borderId="2" xfId="0" applyNumberFormat="1" applyFont="1" applyFill="1" applyBorder="1" applyAlignment="1" applyProtection="1">
      <alignment horizontal="center" vertical="center"/>
      <protection hidden="1"/>
    </xf>
    <xf numFmtId="166" fontId="8" fillId="0" borderId="0" xfId="0" applyNumberFormat="1" applyFont="1" applyFill="1" applyBorder="1" applyAlignment="1" applyProtection="1">
      <alignment horizontal="center" vertical="center"/>
      <protection hidden="1"/>
    </xf>
    <xf numFmtId="166" fontId="8" fillId="0" borderId="33" xfId="0" applyNumberFormat="1" applyFont="1" applyFill="1" applyBorder="1" applyAlignment="1" applyProtection="1">
      <alignment horizontal="center" vertical="center"/>
      <protection hidden="1"/>
    </xf>
    <xf numFmtId="166" fontId="8" fillId="0" borderId="3" xfId="0" applyNumberFormat="1" applyFont="1" applyFill="1" applyBorder="1" applyAlignment="1" applyProtection="1">
      <alignment horizontal="center" vertical="center"/>
      <protection hidden="1"/>
    </xf>
    <xf numFmtId="166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8" fillId="0" borderId="5" xfId="0" applyNumberFormat="1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49" fontId="7" fillId="2" borderId="13" xfId="0" applyNumberFormat="1" applyFont="1" applyFill="1" applyBorder="1" applyAlignment="1" applyProtection="1">
      <alignment horizontal="left" wrapText="1"/>
      <protection locked="0"/>
    </xf>
    <xf numFmtId="0" fontId="14" fillId="5" borderId="2" xfId="0" applyFont="1" applyFill="1" applyBorder="1" applyAlignment="1" applyProtection="1">
      <alignment horizontal="center" vertical="top" wrapText="1"/>
      <protection hidden="1"/>
    </xf>
    <xf numFmtId="49" fontId="7" fillId="0" borderId="37" xfId="0" applyNumberFormat="1" applyFont="1" applyBorder="1" applyAlignment="1" applyProtection="1">
      <alignment horizontal="left" wrapText="1"/>
      <protection locked="0"/>
    </xf>
    <xf numFmtId="49" fontId="7" fillId="0" borderId="36" xfId="0" applyNumberFormat="1" applyFont="1" applyBorder="1" applyAlignment="1" applyProtection="1">
      <alignment horizontal="left" wrapText="1"/>
      <protection locked="0"/>
    </xf>
    <xf numFmtId="14" fontId="9" fillId="0" borderId="40" xfId="0" applyNumberFormat="1" applyFont="1" applyBorder="1" applyAlignment="1" applyProtection="1">
      <alignment horizontal="center" vertical="center"/>
      <protection hidden="1"/>
    </xf>
    <xf numFmtId="14" fontId="9" fillId="0" borderId="1" xfId="0" applyNumberFormat="1" applyFont="1" applyBorder="1" applyAlignment="1" applyProtection="1">
      <alignment horizontal="center" vertical="center"/>
      <protection hidden="1"/>
    </xf>
    <xf numFmtId="14" fontId="9" fillId="0" borderId="34" xfId="0" applyNumberFormat="1" applyFont="1" applyBorder="1" applyAlignment="1" applyProtection="1">
      <alignment horizontal="center" vertical="center"/>
      <protection hidden="1"/>
    </xf>
    <xf numFmtId="14" fontId="9" fillId="0" borderId="39" xfId="0" applyNumberFormat="1" applyFont="1" applyBorder="1" applyAlignment="1" applyProtection="1">
      <alignment horizontal="center" vertical="center"/>
      <protection hidden="1"/>
    </xf>
    <xf numFmtId="14" fontId="9" fillId="0" borderId="38" xfId="0" applyNumberFormat="1" applyFont="1" applyBorder="1" applyAlignment="1" applyProtection="1">
      <alignment horizontal="center" vertical="center"/>
      <protection hidden="1"/>
    </xf>
    <xf numFmtId="14" fontId="9" fillId="0" borderId="46" xfId="0" applyNumberFormat="1" applyFont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protection hidden="1"/>
    </xf>
    <xf numFmtId="0" fontId="7" fillId="2" borderId="17" xfId="0" applyFont="1" applyFill="1" applyBorder="1" applyAlignment="1" applyProtection="1">
      <protection hidden="1"/>
    </xf>
    <xf numFmtId="0" fontId="7" fillId="2" borderId="39" xfId="0" applyFont="1" applyFill="1" applyBorder="1" applyAlignment="1" applyProtection="1">
      <protection hidden="1"/>
    </xf>
    <xf numFmtId="0" fontId="7" fillId="2" borderId="52" xfId="0" applyFont="1" applyFill="1" applyBorder="1" applyAlignment="1" applyProtection="1">
      <protection hidden="1"/>
    </xf>
    <xf numFmtId="0" fontId="7" fillId="2" borderId="14" xfId="0" applyFont="1" applyFill="1" applyBorder="1" applyAlignment="1" applyProtection="1">
      <protection hidden="1"/>
    </xf>
    <xf numFmtId="0" fontId="7" fillId="2" borderId="13" xfId="0" applyFont="1" applyFill="1" applyBorder="1" applyAlignment="1" applyProtection="1">
      <protection hidden="1"/>
    </xf>
  </cellXfs>
  <cellStyles count="3">
    <cellStyle name="Hypertextový odkaz" xfId="1" builtinId="8"/>
    <cellStyle name="Měna" xfId="2" builtinId="4"/>
    <cellStyle name="Normální" xfId="0" builtinId="0"/>
  </cellStyles>
  <dxfs count="40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C000"/>
        </patternFill>
      </fill>
    </dxf>
    <dxf>
      <font>
        <b/>
        <i val="0"/>
      </font>
    </dxf>
    <dxf>
      <fill>
        <patternFill>
          <bgColor rgb="FF92D05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CCFF33"/>
      <color rgb="FFCCCC00"/>
      <color rgb="FFD6FF20"/>
      <color rgb="FFD7FF22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</xdr:colOff>
      <xdr:row>0</xdr:row>
      <xdr:rowOff>0</xdr:rowOff>
    </xdr:from>
    <xdr:to>
      <xdr:col>11</xdr:col>
      <xdr:colOff>300700</xdr:colOff>
      <xdr:row>1</xdr:row>
      <xdr:rowOff>0</xdr:rowOff>
    </xdr:to>
    <xdr:pic>
      <xdr:nvPicPr>
        <xdr:cNvPr id="2" name="Obrázek 1" descr="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86202" y="0"/>
          <a:ext cx="1348448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5953</xdr:colOff>
      <xdr:row>0</xdr:row>
      <xdr:rowOff>0</xdr:rowOff>
    </xdr:from>
    <xdr:to>
      <xdr:col>11</xdr:col>
      <xdr:colOff>313978</xdr:colOff>
      <xdr:row>1</xdr:row>
      <xdr:rowOff>733</xdr:rowOff>
    </xdr:to>
    <xdr:pic>
      <xdr:nvPicPr>
        <xdr:cNvPr id="5" name="Obrázek 4" descr="Logo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93344" y="0"/>
          <a:ext cx="1355775" cy="506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4649</xdr:colOff>
      <xdr:row>0</xdr:row>
      <xdr:rowOff>0</xdr:rowOff>
    </xdr:from>
    <xdr:to>
      <xdr:col>11</xdr:col>
      <xdr:colOff>314035</xdr:colOff>
      <xdr:row>1</xdr:row>
      <xdr:rowOff>733</xdr:rowOff>
    </xdr:to>
    <xdr:pic>
      <xdr:nvPicPr>
        <xdr:cNvPr id="5" name="Obrázek 4" descr="Logo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84344" y="0"/>
          <a:ext cx="1354813" cy="507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zaniostrava@k-interier.cz" TargetMode="External"/><Relationship Id="rId1" Type="http://schemas.openxmlformats.org/officeDocument/2006/relationships/hyperlink" Target="http://www.rezaniostrava.cz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ezaniostrava@k-interier.cz" TargetMode="External"/><Relationship Id="rId1" Type="http://schemas.openxmlformats.org/officeDocument/2006/relationships/hyperlink" Target="http://www.rezaniostrava.cz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rezaniostrava@k-interier.cz" TargetMode="External"/><Relationship Id="rId1" Type="http://schemas.openxmlformats.org/officeDocument/2006/relationships/hyperlink" Target="http://www.rezaniostrava.cz/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C2:J13"/>
  <sheetViews>
    <sheetView workbookViewId="0">
      <selection activeCell="E4" sqref="E4"/>
    </sheetView>
  </sheetViews>
  <sheetFormatPr defaultRowHeight="12.75" x14ac:dyDescent="0.2"/>
  <cols>
    <col min="1" max="1" width="11.140625" bestFit="1" customWidth="1"/>
    <col min="2" max="2" width="10.28515625" bestFit="1" customWidth="1"/>
    <col min="3" max="3" width="14.85546875" customWidth="1"/>
    <col min="4" max="4" width="20.28515625" customWidth="1"/>
    <col min="5" max="5" width="19.5703125" customWidth="1"/>
    <col min="6" max="6" width="16.7109375" bestFit="1" customWidth="1"/>
    <col min="10" max="10" width="10.28515625" bestFit="1" customWidth="1"/>
  </cols>
  <sheetData>
    <row r="2" spans="3:10" ht="13.5" thickBot="1" x14ac:dyDescent="0.25">
      <c r="E2" s="78" t="s">
        <v>80</v>
      </c>
      <c r="J2" s="90"/>
    </row>
    <row r="3" spans="3:10" ht="15.75" thickBot="1" x14ac:dyDescent="0.3">
      <c r="C3" s="95" t="s">
        <v>67</v>
      </c>
      <c r="D3" s="107" t="s">
        <v>91</v>
      </c>
      <c r="E3" s="108" t="s">
        <v>91</v>
      </c>
      <c r="F3" s="109" t="s">
        <v>88</v>
      </c>
      <c r="J3" s="90"/>
    </row>
    <row r="4" spans="3:10" ht="15.75" thickBot="1" x14ac:dyDescent="0.3">
      <c r="C4" s="98" t="s">
        <v>64</v>
      </c>
      <c r="D4" s="92" t="s">
        <v>63</v>
      </c>
      <c r="E4" s="98" t="s">
        <v>63</v>
      </c>
      <c r="F4" s="99" t="s">
        <v>62</v>
      </c>
    </row>
    <row r="5" spans="3:10" ht="15" x14ac:dyDescent="0.25">
      <c r="C5" s="91" t="s">
        <v>58</v>
      </c>
      <c r="D5" s="93">
        <v>8</v>
      </c>
      <c r="E5" s="75">
        <v>8</v>
      </c>
      <c r="F5" s="100">
        <v>6</v>
      </c>
    </row>
    <row r="6" spans="3:10" ht="15" x14ac:dyDescent="0.25">
      <c r="C6" s="91" t="s">
        <v>59</v>
      </c>
      <c r="D6" s="93">
        <v>150</v>
      </c>
      <c r="E6" s="75">
        <v>150</v>
      </c>
      <c r="F6" s="100">
        <v>124</v>
      </c>
    </row>
    <row r="7" spans="3:10" ht="15" x14ac:dyDescent="0.25">
      <c r="C7" s="91" t="s">
        <v>60</v>
      </c>
      <c r="D7" s="93">
        <v>14</v>
      </c>
      <c r="E7" s="75">
        <v>14</v>
      </c>
      <c r="F7" s="100">
        <v>10</v>
      </c>
    </row>
    <row r="8" spans="3:10" ht="15" x14ac:dyDescent="0.25">
      <c r="C8" s="91" t="s">
        <v>61</v>
      </c>
      <c r="D8" s="93">
        <v>18</v>
      </c>
      <c r="E8" s="75">
        <v>18</v>
      </c>
      <c r="F8" s="100">
        <v>14</v>
      </c>
      <c r="J8" s="90"/>
    </row>
    <row r="9" spans="3:10" ht="15" x14ac:dyDescent="0.25">
      <c r="C9" s="96" t="s">
        <v>65</v>
      </c>
      <c r="D9" s="93">
        <v>1.2</v>
      </c>
      <c r="E9" s="76">
        <v>1.2</v>
      </c>
      <c r="F9" s="101">
        <v>1.2</v>
      </c>
    </row>
    <row r="10" spans="3:10" ht="15.75" thickBot="1" x14ac:dyDescent="0.3">
      <c r="C10" s="96" t="s">
        <v>66</v>
      </c>
      <c r="D10" s="93">
        <v>2.5</v>
      </c>
      <c r="E10" s="76">
        <v>2.5</v>
      </c>
      <c r="F10" s="101">
        <v>2.5</v>
      </c>
    </row>
    <row r="11" spans="3:10" ht="15" x14ac:dyDescent="0.25">
      <c r="C11" s="103" t="s">
        <v>58</v>
      </c>
      <c r="D11" s="104">
        <v>9.9710000000000001</v>
      </c>
      <c r="E11" s="105">
        <v>9.9710000000000001</v>
      </c>
      <c r="F11" s="106">
        <v>9.9809999999999999</v>
      </c>
    </row>
    <row r="12" spans="3:10" ht="15" x14ac:dyDescent="0.25">
      <c r="C12" s="96" t="s">
        <v>89</v>
      </c>
      <c r="D12" s="93">
        <v>9.9719999999999995</v>
      </c>
      <c r="E12" s="76">
        <v>9.9719999999999995</v>
      </c>
      <c r="F12" s="101">
        <v>9.9819999999999993</v>
      </c>
    </row>
    <row r="13" spans="3:10" ht="15.75" thickBot="1" x14ac:dyDescent="0.3">
      <c r="C13" s="97" t="s">
        <v>90</v>
      </c>
      <c r="D13" s="94">
        <v>9.9730000000000008</v>
      </c>
      <c r="E13" s="77">
        <v>9.9730000000000008</v>
      </c>
      <c r="F13" s="102">
        <v>9.9830000000000005</v>
      </c>
    </row>
  </sheetData>
  <conditionalFormatting sqref="D3:D10">
    <cfRule type="expression" dxfId="404" priority="1">
      <formula>$D3&lt;&gt;""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AR53"/>
  <sheetViews>
    <sheetView tabSelected="1" view="pageBreakPreview" zoomScaleNormal="100" zoomScaleSheetLayoutView="100" workbookViewId="0">
      <selection activeCell="G32" sqref="G32"/>
    </sheetView>
  </sheetViews>
  <sheetFormatPr defaultColWidth="0" defaultRowHeight="12.75" zeroHeight="1" x14ac:dyDescent="0.2"/>
  <cols>
    <col min="1" max="1" width="3" style="3" customWidth="1"/>
    <col min="2" max="2" width="11.42578125" style="1" customWidth="1"/>
    <col min="3" max="3" width="12.42578125" style="1" customWidth="1"/>
    <col min="4" max="4" width="12.140625" style="1" customWidth="1"/>
    <col min="5" max="6" width="3.5703125" style="1" customWidth="1"/>
    <col min="7" max="7" width="12.140625" style="1" customWidth="1"/>
    <col min="8" max="9" width="3.5703125" style="1" customWidth="1"/>
    <col min="10" max="10" width="5.7109375" style="1" customWidth="1"/>
    <col min="11" max="11" width="2.85546875" style="1" customWidth="1"/>
    <col min="12" max="12" width="21.42578125" style="1" customWidth="1"/>
    <col min="13" max="13" width="30" style="5" customWidth="1"/>
    <col min="14" max="18" width="8.5703125" style="17" hidden="1" customWidth="1"/>
    <col min="19" max="19" width="9.5703125" style="1" hidden="1" customWidth="1"/>
    <col min="20" max="20" width="11.7109375" hidden="1" customWidth="1"/>
    <col min="21" max="21" width="11.140625" hidden="1" customWidth="1"/>
    <col min="22" max="23" width="10.5703125" hidden="1" customWidth="1"/>
    <col min="24" max="27" width="8.7109375" hidden="1" customWidth="1"/>
    <col min="28" max="28" width="10.140625" hidden="1" customWidth="1"/>
    <col min="29" max="29" width="11" hidden="1" customWidth="1"/>
    <col min="30" max="31" width="8.7109375" hidden="1" customWidth="1"/>
    <col min="32" max="32" width="7.7109375" hidden="1" customWidth="1"/>
    <col min="33" max="36" width="11.28515625" hidden="1" customWidth="1"/>
    <col min="37" max="37" width="13.42578125" hidden="1" customWidth="1"/>
    <col min="38" max="38" width="11.28515625" hidden="1" customWidth="1"/>
    <col min="39" max="39" width="10.42578125" hidden="1" customWidth="1"/>
    <col min="40" max="40" width="10.140625" hidden="1" customWidth="1"/>
    <col min="41" max="41" width="10.5703125" hidden="1" customWidth="1"/>
    <col min="42" max="42" width="11.42578125" hidden="1" customWidth="1"/>
    <col min="43" max="44" width="11.28515625" hidden="1" customWidth="1"/>
    <col min="45" max="16384" width="9.140625" hidden="1"/>
  </cols>
  <sheetData>
    <row r="1" spans="1:44" ht="39.950000000000003" customHeight="1" thickBot="1" x14ac:dyDescent="0.25">
      <c r="A1" s="205" t="str">
        <f>IF(AND(SUM('Výpis 2'!D13:D41)=0,SUM('Výpis 3'!D13:D41)=0),"Nábytkové dílce",IF(AND(SUM('Výpis 2'!D13:D41)&lt;&gt;0,'Výpis 3'!D13:D41)=0,"Nábytkové dílce - list 1/2","Nábytkové dílce - list 1/3"))</f>
        <v>Nábytkové dílce</v>
      </c>
      <c r="B1" s="206"/>
      <c r="C1" s="206"/>
      <c r="D1" s="207"/>
      <c r="E1" s="178" t="s">
        <v>115</v>
      </c>
      <c r="F1" s="179"/>
      <c r="G1" s="180"/>
      <c r="H1" s="73" t="str">
        <f>CENY!D3</f>
        <v>v.21m</v>
      </c>
      <c r="I1" s="73"/>
      <c r="J1" s="73"/>
      <c r="K1" s="73"/>
      <c r="L1" s="74" t="s">
        <v>75</v>
      </c>
      <c r="M1" s="18" t="s">
        <v>9</v>
      </c>
      <c r="N1" s="33"/>
      <c r="O1" s="33"/>
      <c r="P1" s="33"/>
      <c r="Q1" s="33"/>
      <c r="R1" s="33"/>
      <c r="S1" s="16"/>
      <c r="T1" s="2"/>
      <c r="U1" s="2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4" x14ac:dyDescent="0.2">
      <c r="A2" s="135" t="s">
        <v>2</v>
      </c>
      <c r="B2" s="136"/>
      <c r="C2" s="188"/>
      <c r="D2" s="189"/>
      <c r="E2" s="190"/>
      <c r="F2" s="190"/>
      <c r="G2" s="190"/>
      <c r="H2" s="211" t="s">
        <v>6</v>
      </c>
      <c r="I2" s="212"/>
      <c r="J2" s="213"/>
      <c r="K2" s="184" t="s">
        <v>92</v>
      </c>
      <c r="L2" s="185"/>
      <c r="M2" s="19" t="str">
        <f>IF(C2=0,"Vyplňte prosím pole odběratel.","")</f>
        <v>Vyplňte prosím pole odběratel.</v>
      </c>
      <c r="N2" s="4"/>
      <c r="O2" s="4"/>
      <c r="P2" s="4"/>
      <c r="Q2" s="4"/>
      <c r="R2" s="4"/>
      <c r="S2" s="1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4" x14ac:dyDescent="0.2">
      <c r="A3" s="131" t="s">
        <v>11</v>
      </c>
      <c r="B3" s="132"/>
      <c r="C3" s="191"/>
      <c r="D3" s="192"/>
      <c r="E3" s="192"/>
      <c r="F3" s="192"/>
      <c r="G3" s="192"/>
      <c r="H3" s="199" t="s">
        <v>3</v>
      </c>
      <c r="I3" s="200"/>
      <c r="J3" s="201"/>
      <c r="K3" s="186">
        <v>605239792</v>
      </c>
      <c r="L3" s="187"/>
      <c r="M3" s="19" t="str">
        <f>IF(C3=0,"Vyplňte prosím pole telefon.","")</f>
        <v>Vyplňte prosím pole telefon.</v>
      </c>
      <c r="N3" s="4"/>
      <c r="O3" s="4"/>
      <c r="P3" s="4"/>
      <c r="Q3" s="4"/>
      <c r="R3" s="4"/>
      <c r="S3" s="1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4" ht="13.5" x14ac:dyDescent="0.25">
      <c r="A4" s="131" t="s">
        <v>5</v>
      </c>
      <c r="B4" s="132"/>
      <c r="C4" s="197"/>
      <c r="D4" s="198"/>
      <c r="E4" s="198"/>
      <c r="F4" s="198"/>
      <c r="G4" s="198"/>
      <c r="H4" s="202" t="s">
        <v>4</v>
      </c>
      <c r="I4" s="203"/>
      <c r="J4" s="204"/>
      <c r="K4" s="174" t="s">
        <v>113</v>
      </c>
      <c r="L4" s="175"/>
      <c r="M4" s="19" t="str">
        <f>IF(C4=0,"Vyplňte prosím pole adresa.","")</f>
        <v>Vyplňte prosím pole adresa.</v>
      </c>
      <c r="N4" s="4"/>
      <c r="O4" s="4"/>
      <c r="P4" s="4"/>
      <c r="Q4" s="4"/>
      <c r="R4" s="4"/>
      <c r="S4" s="16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4" ht="13.5" thickBot="1" x14ac:dyDescent="0.25">
      <c r="A5" s="195" t="s">
        <v>35</v>
      </c>
      <c r="B5" s="196"/>
      <c r="C5" s="193" t="s">
        <v>57</v>
      </c>
      <c r="D5" s="194"/>
      <c r="E5" s="194"/>
      <c r="F5" s="194"/>
      <c r="G5" s="194"/>
      <c r="H5" s="181" t="s">
        <v>7</v>
      </c>
      <c r="I5" s="182"/>
      <c r="J5" s="183"/>
      <c r="K5" s="176" t="s">
        <v>93</v>
      </c>
      <c r="L5" s="177"/>
      <c r="M5" s="19"/>
      <c r="N5" s="4"/>
      <c r="O5" s="4"/>
      <c r="P5" s="4"/>
      <c r="Q5" s="4"/>
      <c r="R5" s="4"/>
      <c r="S5" s="1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4" ht="14.25" customHeight="1" x14ac:dyDescent="0.2">
      <c r="A6" s="135" t="s">
        <v>24</v>
      </c>
      <c r="B6" s="136"/>
      <c r="C6" s="145" t="s">
        <v>1</v>
      </c>
      <c r="D6" s="146"/>
      <c r="E6" s="133" t="s">
        <v>85</v>
      </c>
      <c r="F6" s="134"/>
      <c r="G6" s="134"/>
      <c r="H6" s="208" t="s">
        <v>95</v>
      </c>
      <c r="I6" s="209"/>
      <c r="J6" s="209"/>
      <c r="K6" s="209"/>
      <c r="L6" s="210"/>
      <c r="M6" s="7" t="str">
        <f>IF(H7="","Vyberte prosím způsob odběru.","")</f>
        <v>Vyberte prosím způsob odběru.</v>
      </c>
      <c r="N6" s="4"/>
      <c r="O6" s="4"/>
      <c r="P6" s="4"/>
      <c r="Q6" s="4"/>
      <c r="R6" s="4"/>
      <c r="S6" s="1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4" ht="14.25" customHeight="1" thickBot="1" x14ac:dyDescent="0.25">
      <c r="A7" s="131" t="s">
        <v>25</v>
      </c>
      <c r="B7" s="132"/>
      <c r="C7" s="147"/>
      <c r="D7" s="148"/>
      <c r="E7" s="157"/>
      <c r="F7" s="158"/>
      <c r="G7" s="158"/>
      <c r="H7" s="151"/>
      <c r="I7" s="152"/>
      <c r="J7" s="152"/>
      <c r="K7" s="152"/>
      <c r="L7" s="153"/>
      <c r="M7" s="7" t="str">
        <f>IF(AND(SUM(D13:D41)&lt;&gt;0,C7=0),"Zadejte prosím dekor lamina.","")</f>
        <v/>
      </c>
      <c r="N7" s="4"/>
      <c r="O7" s="4"/>
      <c r="P7" s="4"/>
      <c r="Q7" s="4"/>
      <c r="R7" s="4"/>
      <c r="S7" s="16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4" ht="14.25" customHeight="1" x14ac:dyDescent="0.2">
      <c r="A8" s="131" t="s">
        <v>22</v>
      </c>
      <c r="B8" s="132"/>
      <c r="C8" s="147"/>
      <c r="D8" s="148"/>
      <c r="E8" s="223"/>
      <c r="F8" s="224"/>
      <c r="G8" s="224"/>
      <c r="H8" s="154"/>
      <c r="I8" s="155"/>
      <c r="J8" s="155"/>
      <c r="K8" s="155"/>
      <c r="L8" s="156"/>
      <c r="M8" s="8" t="str">
        <f>IF(AND(C8="",AL11=TRUE),"Zadejte prosím dekor ABS 0,5 mm.","")</f>
        <v/>
      </c>
      <c r="N8" s="26"/>
      <c r="O8" s="27"/>
      <c r="P8" s="27"/>
      <c r="Q8" s="27"/>
      <c r="R8" s="27"/>
      <c r="S8" s="162" t="s">
        <v>15</v>
      </c>
      <c r="T8" s="162"/>
      <c r="U8" s="162"/>
      <c r="V8" s="162"/>
      <c r="W8" s="162"/>
      <c r="X8" s="162"/>
      <c r="Y8" s="162"/>
      <c r="Z8" s="162"/>
      <c r="AA8" s="163"/>
      <c r="AB8" s="163"/>
      <c r="AC8" s="163"/>
      <c r="AD8" s="163"/>
      <c r="AE8" s="164"/>
      <c r="AF8" s="34"/>
      <c r="AG8" s="34"/>
      <c r="AH8" s="34"/>
      <c r="AI8" s="34"/>
      <c r="AJ8" s="34"/>
      <c r="AK8" s="34"/>
      <c r="AL8" s="34"/>
      <c r="AM8" s="34"/>
      <c r="AN8" s="34"/>
      <c r="AO8" s="2"/>
    </row>
    <row r="9" spans="1:44" ht="14.25" customHeight="1" x14ac:dyDescent="0.2">
      <c r="A9" s="131" t="s">
        <v>21</v>
      </c>
      <c r="B9" s="132"/>
      <c r="C9" s="147"/>
      <c r="D9" s="148"/>
      <c r="E9" s="157"/>
      <c r="F9" s="158"/>
      <c r="G9" s="158"/>
      <c r="H9" s="220" t="s">
        <v>8</v>
      </c>
      <c r="I9" s="221"/>
      <c r="J9" s="221"/>
      <c r="K9" s="221"/>
      <c r="L9" s="222"/>
      <c r="M9" s="8" t="str">
        <f>IF(AND(C9="",AM11=TRUE),"Zadejte prosím dekor ABS 1 mm.","")</f>
        <v/>
      </c>
      <c r="N9" s="28"/>
      <c r="O9" s="29"/>
      <c r="P9" s="29"/>
      <c r="Q9" s="29"/>
      <c r="R9" s="29"/>
      <c r="S9" s="165"/>
      <c r="T9" s="165"/>
      <c r="U9" s="165"/>
      <c r="V9" s="165"/>
      <c r="W9" s="165"/>
      <c r="X9" s="165"/>
      <c r="Y9" s="165"/>
      <c r="Z9" s="165"/>
      <c r="AA9" s="166"/>
      <c r="AB9" s="166"/>
      <c r="AC9" s="166"/>
      <c r="AD9" s="166"/>
      <c r="AE9" s="167"/>
      <c r="AF9" s="34"/>
      <c r="AG9" s="34"/>
      <c r="AH9" s="34"/>
      <c r="AI9" s="34"/>
      <c r="AJ9" s="34"/>
      <c r="AK9" s="34"/>
      <c r="AL9" s="34"/>
      <c r="AM9" s="34"/>
      <c r="AN9" s="34"/>
      <c r="AO9" s="2"/>
    </row>
    <row r="10" spans="1:44" ht="14.25" customHeight="1" x14ac:dyDescent="0.2">
      <c r="A10" s="131" t="s">
        <v>23</v>
      </c>
      <c r="B10" s="132"/>
      <c r="C10" s="147"/>
      <c r="D10" s="148"/>
      <c r="E10" s="157"/>
      <c r="F10" s="158"/>
      <c r="G10" s="158"/>
      <c r="H10" s="243"/>
      <c r="I10" s="244"/>
      <c r="J10" s="244"/>
      <c r="K10" s="244"/>
      <c r="L10" s="245"/>
      <c r="M10" s="8" t="str">
        <f>IF(AND(C10="",AN11=TRUE),"Zadejte prosím dekor ABS 2 mm.","")</f>
        <v/>
      </c>
      <c r="N10" s="28"/>
      <c r="O10" s="29"/>
      <c r="P10" s="29"/>
      <c r="Q10" s="29"/>
      <c r="R10" s="29"/>
      <c r="S10" s="170" t="s">
        <v>16</v>
      </c>
      <c r="T10" s="170" t="s">
        <v>12</v>
      </c>
      <c r="U10" s="170" t="s">
        <v>13</v>
      </c>
      <c r="V10" s="170" t="s">
        <v>14</v>
      </c>
      <c r="W10" s="171" t="s">
        <v>54</v>
      </c>
      <c r="X10" s="170" t="s">
        <v>28</v>
      </c>
      <c r="Y10" s="170" t="s">
        <v>29</v>
      </c>
      <c r="Z10" s="170" t="s">
        <v>30</v>
      </c>
      <c r="AA10" s="171" t="s">
        <v>50</v>
      </c>
      <c r="AB10" s="171" t="s">
        <v>31</v>
      </c>
      <c r="AC10" s="171" t="s">
        <v>51</v>
      </c>
      <c r="AD10" s="171" t="s">
        <v>37</v>
      </c>
      <c r="AE10" s="168" t="s">
        <v>38</v>
      </c>
      <c r="AF10" s="34"/>
      <c r="AG10" s="34"/>
      <c r="AH10" s="34"/>
      <c r="AI10" s="34"/>
      <c r="AJ10" s="34"/>
      <c r="AK10" s="34"/>
      <c r="AL10" s="34"/>
      <c r="AM10" s="34"/>
      <c r="AN10" s="34"/>
      <c r="AO10" s="2"/>
    </row>
    <row r="11" spans="1:44" ht="14.25" customHeight="1" thickBot="1" x14ac:dyDescent="0.25">
      <c r="A11" s="143" t="s">
        <v>27</v>
      </c>
      <c r="B11" s="144"/>
      <c r="C11" s="147"/>
      <c r="D11" s="148"/>
      <c r="E11" s="216"/>
      <c r="F11" s="217"/>
      <c r="G11" s="217"/>
      <c r="H11" s="246"/>
      <c r="I11" s="247"/>
      <c r="J11" s="247"/>
      <c r="K11" s="247"/>
      <c r="L11" s="248"/>
      <c r="M11" s="8" t="str">
        <f>IF(AND(C11="",AO11=TRUE),"Zadejte prosím dekor ABS 42 mm.","")</f>
        <v/>
      </c>
      <c r="N11" s="28"/>
      <c r="O11" s="29"/>
      <c r="P11" s="29"/>
      <c r="Q11" s="29"/>
      <c r="R11" s="29"/>
      <c r="S11" s="170"/>
      <c r="T11" s="170"/>
      <c r="U11" s="170"/>
      <c r="V11" s="170"/>
      <c r="W11" s="172"/>
      <c r="X11" s="170"/>
      <c r="Y11" s="170"/>
      <c r="Z11" s="170"/>
      <c r="AA11" s="172"/>
      <c r="AB11" s="172"/>
      <c r="AC11" s="172"/>
      <c r="AD11" s="172"/>
      <c r="AE11" s="168"/>
      <c r="AF11" s="34"/>
      <c r="AG11" s="35" t="b">
        <f t="shared" ref="AG11:AR11" si="0">OR(AG13=TRUE,AG14=TRUE,AG15=TRUE,AG16=TRUE,AG17=TRUE,AG18=TRUE,AG19=TRUE,AG20=TRUE,AG21=TRUE,AG22=TRUE,AG23=TRUE,AG24=TRUE,AG25=TRUE,AG26=TRUE,AG27=TRUE,AG28=TRUE,AG29=TRUE,AG30=TRUE,AG31=TRUE,AG32=TRUE,AG33=TRUE,AG34=TRUE,AG35=TRUE,AG36=TRUE,AG37=TRUE,AG38=TRUE,AG39=TRUE,AG40=TRUE,AG41=TRUE)</f>
        <v>0</v>
      </c>
      <c r="AH11" s="35" t="b">
        <f t="shared" si="0"/>
        <v>0</v>
      </c>
      <c r="AI11" s="35" t="b">
        <f t="shared" si="0"/>
        <v>0</v>
      </c>
      <c r="AJ11" s="35" t="b">
        <f t="shared" si="0"/>
        <v>0</v>
      </c>
      <c r="AK11" s="35" t="b">
        <f t="shared" si="0"/>
        <v>0</v>
      </c>
      <c r="AL11" s="35" t="b">
        <f t="shared" si="0"/>
        <v>0</v>
      </c>
      <c r="AM11" s="35" t="b">
        <f t="shared" si="0"/>
        <v>0</v>
      </c>
      <c r="AN11" s="35" t="b">
        <f t="shared" si="0"/>
        <v>0</v>
      </c>
      <c r="AO11" s="35" t="b">
        <f t="shared" si="0"/>
        <v>0</v>
      </c>
      <c r="AP11" s="35" t="b">
        <f t="shared" si="0"/>
        <v>0</v>
      </c>
      <c r="AQ11" s="35" t="b">
        <f t="shared" si="0"/>
        <v>0</v>
      </c>
      <c r="AR11" s="35" t="b">
        <f t="shared" si="0"/>
        <v>0</v>
      </c>
    </row>
    <row r="12" spans="1:44" ht="24.75" customHeight="1" x14ac:dyDescent="0.2">
      <c r="A12" s="46" t="s">
        <v>68</v>
      </c>
      <c r="B12" s="159" t="s">
        <v>69</v>
      </c>
      <c r="C12" s="160"/>
      <c r="D12" s="47" t="s">
        <v>70</v>
      </c>
      <c r="E12" s="47" t="s">
        <v>71</v>
      </c>
      <c r="F12" s="47" t="s">
        <v>71</v>
      </c>
      <c r="G12" s="47" t="s">
        <v>72</v>
      </c>
      <c r="H12" s="47" t="s">
        <v>71</v>
      </c>
      <c r="I12" s="47" t="s">
        <v>71</v>
      </c>
      <c r="J12" s="47" t="s">
        <v>73</v>
      </c>
      <c r="K12" s="66" t="s">
        <v>26</v>
      </c>
      <c r="L12" s="48" t="s">
        <v>74</v>
      </c>
      <c r="M12" s="23" t="str">
        <f>IF(H10=0,"Uveďte prosím termín dodání.",IF(OR(M2&lt;&gt;"",M3&lt;&gt;"",M4&lt;&gt;"",M5&lt;&gt;"",M6&lt;&gt;"",M7&lt;&gt;"",M8&lt;&gt;"",M9&lt;&gt;"",M10&lt;&gt;"",M11&lt;&gt;""),"Doplňte prosím hlavičku.",IF(OR(M13&lt;&gt;"",M14&lt;&gt;"",M15&lt;&gt;"",M16&lt;&gt;"",M17&lt;&gt;"",M18&lt;&gt;"",M19&lt;&gt;"",M20&lt;&gt;"",M21&lt;&gt;"",M22&lt;&gt;"",M23&lt;&gt;"",M24&lt;&gt;"",M25&lt;&gt;"",M26&lt;&gt;"",M27&lt;&gt;"",M28&lt;&gt;"",M29&lt;&gt;"",M30&lt;&gt;"",M31&lt;&gt;"",M32&lt;&gt;"",M33&lt;&gt;"",M34&lt;&gt;"",M35&lt;&gt;"",M36&lt;&gt;"",M37&lt;&gt;"",M38&lt;&gt;"",M39&lt;&gt;"",M40&lt;&gt;"",M41&lt;&gt;""),"Zkontrolujte prosím výpis dílců.","Hlavička a výpis jsou v pořádku.")))</f>
        <v>Uveďte prosím termín dodání.</v>
      </c>
      <c r="N12" s="30" t="s">
        <v>17</v>
      </c>
      <c r="O12" s="31" t="s">
        <v>18</v>
      </c>
      <c r="P12" s="31" t="s">
        <v>19</v>
      </c>
      <c r="Q12" s="31" t="s">
        <v>20</v>
      </c>
      <c r="R12" s="24" t="s">
        <v>47</v>
      </c>
      <c r="S12" s="171"/>
      <c r="T12" s="171"/>
      <c r="U12" s="171"/>
      <c r="V12" s="171"/>
      <c r="W12" s="173"/>
      <c r="X12" s="171"/>
      <c r="Y12" s="171"/>
      <c r="Z12" s="171"/>
      <c r="AA12" s="173"/>
      <c r="AB12" s="172"/>
      <c r="AC12" s="173"/>
      <c r="AD12" s="172"/>
      <c r="AE12" s="169"/>
      <c r="AF12" s="34"/>
      <c r="AG12" s="24" t="s">
        <v>32</v>
      </c>
      <c r="AH12" s="24" t="s">
        <v>33</v>
      </c>
      <c r="AI12" s="24" t="s">
        <v>34</v>
      </c>
      <c r="AJ12" s="44" t="s">
        <v>52</v>
      </c>
      <c r="AK12" s="24" t="s">
        <v>36</v>
      </c>
      <c r="AL12" s="24" t="s">
        <v>40</v>
      </c>
      <c r="AM12" s="24" t="s">
        <v>41</v>
      </c>
      <c r="AN12" s="24" t="s">
        <v>42</v>
      </c>
      <c r="AO12" s="24" t="s">
        <v>39</v>
      </c>
      <c r="AP12" s="45" t="s">
        <v>53</v>
      </c>
      <c r="AQ12" s="69" t="s">
        <v>78</v>
      </c>
      <c r="AR12" s="69" t="s">
        <v>79</v>
      </c>
    </row>
    <row r="13" spans="1:44" x14ac:dyDescent="0.2">
      <c r="A13" s="10">
        <v>1</v>
      </c>
      <c r="B13" s="141"/>
      <c r="C13" s="142"/>
      <c r="D13" s="25"/>
      <c r="E13" s="60"/>
      <c r="F13" s="60"/>
      <c r="G13" s="25"/>
      <c r="H13" s="60"/>
      <c r="I13" s="60"/>
      <c r="J13" s="6"/>
      <c r="K13" s="32"/>
      <c r="L13" s="72"/>
      <c r="M13" s="70" t="str">
        <f>IF(D13=0,IF(G13=0,IF(OR(J13&lt;&gt;0,K13&lt;&gt;"",E13&lt;&gt;"",F13&lt;&gt;"",H13&lt;&gt;"",G13&lt;&gt;""),"Zadejte rozměry!",""),"Zadejte délku!"),IF(G13=0,"Zadejte šířku!",IF(J13=0,"Zadejte počet kusů!","")))</f>
        <v/>
      </c>
      <c r="N13" s="64">
        <f>IF(E13="5","0,5",E13)</f>
        <v>0</v>
      </c>
      <c r="O13" s="64">
        <f>IF(F13="5","0,5",F13)</f>
        <v>0</v>
      </c>
      <c r="P13" s="64">
        <f>IF(H13="5","0,5",H13)</f>
        <v>0</v>
      </c>
      <c r="Q13" s="64">
        <f>IF(I13="5","0,5",I13)</f>
        <v>0</v>
      </c>
      <c r="R13" s="61">
        <f t="shared" ref="R13:R41" si="1">IF(K13="x",2*J13,J13)</f>
        <v>0</v>
      </c>
      <c r="S13" s="20" t="str">
        <f t="shared" ref="S13:S41" si="2">IF(D13=0,"",(((2*D13)+(2*G13))*R13)/1000)</f>
        <v/>
      </c>
      <c r="T13" s="20" t="str">
        <f t="shared" ref="T13:T41" si="3">IF(D13=0,"",(D13*G13/1000000)*R13)</f>
        <v/>
      </c>
      <c r="U13" s="63" t="str">
        <f>IF(D13=0,"",IF(OR(P13=0,P13="p"),IF(OR(Q13=0,Q13="p"),D13,D13-(Q13-0.5)),IF(OR(Q13=0,Q13="p"),D13-(P13-0.5),D13-(P13-0.5)-(Q13-0.5))))</f>
        <v/>
      </c>
      <c r="V13" s="63" t="str">
        <f>IF(G13=0,"",IF(OR(N13=0,N13="p"),IF(OR(O13=0,O13="p"),G13,G13-(O13-0.5)),IF(OR(O13=0,O13="p"),G13-(N13-0.5),G13-(N13-0.5)-(O13-0.5))))</f>
        <v/>
      </c>
      <c r="W13" s="63" t="str">
        <f>IF(AK13=TRUE,D13*G13/1000000*J13,"")</f>
        <v/>
      </c>
      <c r="X13" s="20" t="str">
        <f>IF(OR(D13=0,AK13=TRUE),"",(IF(N13="0,5",IF(O13="0,5",(IF(P13="0,5",(IF(Q13="0,5",((2*D13+2*G13)*J13+200*J13),((2*D13+G13)*J13+150*J13))),IF(Q13="0,5",((2*D13+G13)*J13+150*J13),((2*D13)*J13+100*J13)))),(IF(P13="0,5",(IF(Q13="0,5",((D13+2*G13)*J13+150*J13),((D13+G13)*J13+100*J13))),(IF(Q13="0,5",((D13+G13)*J13+100*J13),D13*J13+50*J13))))),(IF(O13="0,5",(IF(P13="0,5",(IF(Q13="0,5",((D13+2*G13)*J13+150*J13),((D13+G13)*J13+100*J13))),(IF(Q13="0,5",((D13+G13)*J13+100*J13),(D13*J13+50*J13))))),(IF(P13="0,5",(IF(Q13="0,5",((2*G13)*J13+100*J13),(G13*J13+50*J13))),(IF(Q13="0,5",(G13*J13+50*J13),"0"))))))))/1000)</f>
        <v/>
      </c>
      <c r="Y13" s="20" t="str">
        <f>IF(OR(D13=0,AK13=TRUE),"",(IF(E13="1",IF(F13="1",(IF(H13="1",(IF(I13="1",((2*D13+2*G13)*J13+200*J13),((2*D13+G13)*J13+150*J13))),IF(I13="1",((2*D13+G13)*J13+150*J13),((2*D13)*J13+100*J13)))),(IF(H13="1",(IF(I13="1",((D13+2*G13)*J13+150*J13),((D13+G13)*J13+100*J13))),(IF(I13="1",((D13+G13)*J13+100*J13),D13*J13+50*J13))))),(IF(F13="1",(IF(H13="1",(IF(I13="1",((D13+2*G13)*J13+150*J13),((D13+G13)*J13+100*J13))),(IF(I13="1",((D13+G13)*J13+100*J13),(D13*J13+50*J13))))),(IF(H13="1",(IF(I13="1",((2*G13)*J13+100*J13),(G13*J13+50*J13))),(IF(I13="1",(G13*J13+50*J13),"0"))))))))/1000)</f>
        <v/>
      </c>
      <c r="Z13" s="20" t="str">
        <f>IF(OR(D13=0,AK13=TRUE),"",((IF(E13="2",IF(F13="2",(IF(H13="2",(IF(I13="2",((2*D13+2*G13)*J13+200*J13),((2*D13+G13)*J13+150*J13))),IF(I13="2",((2*D13+G13)*J13+150*J13),((2*D13)*J13+100*J13)))),(IF(H13="2",(IF(I13="2",((D13+2*G13)*J13+150*J13),((D13+G13)*J13+100*J13))),(IF(I13="2",((D13+G13)*J13+100*J13),D13*J13+50*J13))))),(IF(F13="2",(IF(H13="2",(IF(I13="2",((D13+2*G13)*J13+150*J13),((D13+G13)*J13+100*J13))),(IF(I13="2",((D13+G13)*J13+100*J13),(D13*J13+50*J13))))),(IF(H13="2",(IF(I13="2",((2*G13)*J13+100*J13),(G13*J13+50*J13))),(IF(I13="2",(G13*J13+50*J13),"0"))))))))/1000))</f>
        <v/>
      </c>
      <c r="AA13" s="20" t="str">
        <f t="shared" ref="AA13:AA41" si="4">IF(OR(D13=0,AK13=TRUE),"",(IF(E13="p",IF(F13="p",(IF(H13="p",(IF(I13="p",((2*D13+2*G13)*J13+200*J13),((2*D13+G13)*J13+150*J13))),IF(I13="p",((2*D13+G13)*J13+150*J13),((2*D13)*J13+100*J13)))),(IF(H13="p",(IF(I13="p",((D13+2*G13)*J13+150*J13),((D13+G13)*J13+100*J13))),(IF(I13="p",((D13+G13)*J13+100*J13),D13*J13+50*J13))))),(IF(F13="p",(IF(H13="p",(IF(I13="p",((D13+2*G13)*J13+150*J13),((D13+G13)*J13+100*J13))),(IF(I13="p",((D13+G13)*J13+100*J13),(D13*J13+50*J13))))),(IF(H13="p",(IF(I13="p",((2*G13)*J13+100*J13),(G13*J13+50*J13))),(IF(I13="p",(G13*J13+50*J13),"0"))))))))/1000)</f>
        <v/>
      </c>
      <c r="AB13" s="20" t="str">
        <f t="shared" ref="AB13:AB41" si="5">IF(OR(D13=0,AK13=FALSE),"",((IF(AND(E13&lt;&gt;0,E13&lt;&gt;"p"),IF(AND(F13&lt;&gt;0,F13&lt;&gt;"p"),(IF(AND(H13&lt;&gt;0,H13&lt;&gt;"p"),(IF(AND(I13&lt;&gt;0,I13&lt;&gt;"p"),((2*D13+2*G13)*J13+200*J13),((2*D13+G13)*J13+150*J13))),IF(AND(I13&lt;&gt;0,I13&lt;&gt;"p"),((2*D13+G13)*J13+150*J13),((2*D13)*J13+100*J13)))),(IF(AND(H13&lt;&gt;0,H13&lt;&gt;"p"),(IF(AND(I13&lt;&gt;0,I13&lt;&gt;"p"),((D13+2*G13)*J13+150*J13),((D13+G13)*J13+100*J13))),(IF(AND(I13&lt;&gt;0,I13&lt;&gt;"p"),((D13+G13)*J13+100*J13),D13*J13+50*J13))))),(IF(AND(F13&lt;&gt;0,F13&lt;&gt;"p"),(IF(AND(H13&lt;&gt;0,H13&lt;&gt;"p"),(IF(AND(I13&lt;&gt;0,I13&lt;&gt;"p"),((D13+2*G13)*J13+150*J13),((D13+G13)*J13+100*J13))),(IF(AND(I13&lt;&gt;0,I13&lt;&gt;"p"),((D13+G13)*J13+100*J13),(D13*J13+50*J13))))),(IF(AND(H13&lt;&gt;0,H13&lt;&gt;"p"),(IF(AND(I13&lt;&gt;0,I13&lt;&gt;"p"),((2*G13)*J13+100*J13),(G13*J13+50*J13))),(IF(AND(I13&lt;&gt;0,I13&lt;&gt;"p"),(G13*J13+50*J13),"0"))))))))/1000))</f>
        <v/>
      </c>
      <c r="AC13" s="20" t="str">
        <f t="shared" ref="AC13:AC41" si="6">IF(OR(D13=0,AK13=FALSE),"",((IF(E13="p",IF(F13="p",(IF(H13="p",(IF(I13="p",((2*D13+2*G13)*J13+200*J13),((2*D13+G13)*J13+150*J13))),IF(I13="p",((2*D13+G13)*J13+150*J13),((2*D13)*J13+100*J13)))),(IF(H13="p",(IF(I13="p",((D13+2*G13)*J13+150*J13),((D13+G13)*J13+100*J13))),(IF(I13="p",((D13+G13)*J13+100*J13),D13*J13+50*J13))))),(IF(F13="p",(IF(H13="p",(IF(I13="p",((D13+2*G13)*J13+150*J13),((D13+G13)*J13+100*J13))),(IF(I13="p",((D13+G13)*J13+100*J13),(D13*J13+50*J13))))),(IF(H13="p",(IF(I13="p",((2*G13)*J13+100*J13),(G13*J13+50*J13))),(IF(I13="p",(G13*J13+50*J13),"0"))))))))/1000))</f>
        <v/>
      </c>
      <c r="AD13" s="20" t="str">
        <f t="shared" ref="AD13:AD41" si="7">IF(OR(D13=0,AK13=TRUE),"",IF(E13=0,IF(F13=0,IF(H13=0,IF(I13=0,"0",G13*J13),IF(I13=0,G13*J13,2*G13*J13)),IF(H13=0,IF(I13=0,D13*J13,(G13+D13)*J13),IF(I13=0,(G13+D13)*J13,(2*G13+D13)*J13))),IF(F13=0,IF(H13=0,IF(I13=0,D13*J13,(D13+G13)*J13),IF(I13=0,(D13+G13)*J13,(2*G13+D13)*J13)),IF(H13=0,IF(I13=0,2*D13*J13,(G13+2*D13)*J13),IF(I13=0,(G13+2*D13)*J13,(2*D13+2*G13)*J13))))/1000)</f>
        <v/>
      </c>
      <c r="AE13" s="20" t="str">
        <f t="shared" ref="AE13:AE41" si="8">IF(OR(D13=0,AK13=FALSE),"",IF(E13=0,IF(F13=0,IF(H13=0,IF(I13=0,"0",G13*J13),IF(I13=0,G13*J13,2*G13*J13)),IF(H13=0,IF(I13=0,D13*J13,(G13+D13)*J13),IF(I13=0,(G13+D13)*J13,(2*G13+D13)*J13))),IF(F13=0,IF(H13=0,IF(I13=0,D13*J13,(D13+G13)*J13),IF(I13=0,(D13+G13)*J13,(2*G13+D13)*J13)),IF(H13=0,IF(I13=0,2*D13*J13,(G13+2*D13)*J13),IF(I13=0,(G13+2*D13)*J13,(2*D13+2*G13)*J13))))/1000)</f>
        <v/>
      </c>
      <c r="AF13" s="34"/>
      <c r="AG13" s="9" t="b">
        <f>OR(N13="0,5",O13="0,5",P13="0,5",Q13="0,5")</f>
        <v>0</v>
      </c>
      <c r="AH13" s="9" t="b">
        <f>OR(E13="1",F13="1",H13="1",I13="1")</f>
        <v>0</v>
      </c>
      <c r="AI13" s="9" t="b">
        <f>OR(E13="2",F13="2",H13="2",I13="2")</f>
        <v>0</v>
      </c>
      <c r="AJ13" s="9" t="b">
        <f t="shared" ref="AJ13:AJ41" si="9">OR(E13="p",F13="p",H13="p",I13="p")</f>
        <v>0</v>
      </c>
      <c r="AK13" s="9" t="b">
        <f t="shared" ref="AK13:AK41" si="10">OR(K13="x",K13="xx")</f>
        <v>0</v>
      </c>
      <c r="AL13" s="9" t="b">
        <f>AND(AG13=TRUE,$AK13=FALSE)</f>
        <v>0</v>
      </c>
      <c r="AM13" s="9" t="b">
        <f>AND(AH13=TRUE,$AK13=FALSE)</f>
        <v>0</v>
      </c>
      <c r="AN13" s="9" t="b">
        <f>AND(AI13=TRUE,$AK13=FALSE)</f>
        <v>0</v>
      </c>
      <c r="AO13" s="9" t="b">
        <f>AND(AK13=TRUE,OR(AG13=TRUE,AH13=TRUE,AI13=TRUE))</f>
        <v>0</v>
      </c>
      <c r="AP13" s="9" t="b">
        <f t="shared" ref="AP13:AP41" si="11">AND(OR(K13="x",K13="xx"),AJ13=TRUE)</f>
        <v>0</v>
      </c>
      <c r="AQ13" s="9" t="b">
        <f>OR(AND(AK13=TRUE,AG13=TRUE,AH13=TRUE),AND(AK13=TRUE,AG13=TRUE,AI13=TRUE),AND(AK13=TRUE,AH13=TRUE,AI13=TRUE))</f>
        <v>0</v>
      </c>
      <c r="AR13" s="9" t="b">
        <f>K13="xx"</f>
        <v>0</v>
      </c>
    </row>
    <row r="14" spans="1:44" s="12" customFormat="1" ht="12.75" customHeight="1" x14ac:dyDescent="0.2">
      <c r="A14" s="117">
        <v>2</v>
      </c>
      <c r="B14" s="139"/>
      <c r="C14" s="140"/>
      <c r="D14" s="118"/>
      <c r="E14" s="119"/>
      <c r="F14" s="119"/>
      <c r="G14" s="118"/>
      <c r="H14" s="119"/>
      <c r="I14" s="119"/>
      <c r="J14" s="120"/>
      <c r="K14" s="121"/>
      <c r="L14" s="122"/>
      <c r="M14" s="71" t="str">
        <f t="shared" ref="M14:M41" si="12">IF(D14=0,IF(G14=0,IF(OR(J14&lt;&gt;0,K14&lt;&gt;"",E14&lt;&gt;"",F14&lt;&gt;"",H14&lt;&gt;"",G14&lt;&gt;""),"Zadejte rozměry!",""),"Zadejte délku!"),IF(G14=0,"Zadejte šířku!",IF(J14=0,"Zadejte počet kusů!","")))</f>
        <v/>
      </c>
      <c r="N14" s="65">
        <f t="shared" ref="N14:N41" si="13">IF(E14="5","0,5",E14)</f>
        <v>0</v>
      </c>
      <c r="O14" s="65">
        <f t="shared" ref="O14:O41" si="14">IF(F14="5","0,5",F14)</f>
        <v>0</v>
      </c>
      <c r="P14" s="65">
        <f t="shared" ref="P14:P41" si="15">IF(H14="5","0,5",H14)</f>
        <v>0</v>
      </c>
      <c r="Q14" s="65">
        <f t="shared" ref="Q14:Q41" si="16">IF(I14="5","0,5",I14)</f>
        <v>0</v>
      </c>
      <c r="R14" s="62">
        <f t="shared" si="1"/>
        <v>0</v>
      </c>
      <c r="S14" s="21" t="str">
        <f t="shared" si="2"/>
        <v/>
      </c>
      <c r="T14" s="21" t="str">
        <f t="shared" si="3"/>
        <v/>
      </c>
      <c r="U14" s="43" t="str">
        <f t="shared" ref="U14:U41" si="17">IF(D14=0,"",IF(OR(P14=0,P14="p"),IF(OR(Q14=0,Q14="p"),D14,D14-(Q14-0.5)),IF(OR(Q14=0,Q14="p"),D14-(P14-0.5),D14-(P14-0.5)-(Q14-0.5))))</f>
        <v/>
      </c>
      <c r="V14" s="43" t="str">
        <f t="shared" ref="V14:V41" si="18">IF(G14=0,"",IF(OR(N14=0,N14="p"),IF(OR(O14=0,O14="p"),G14,G14-(O14-0.5)),IF(OR(O14=0,O14="p"),G14-(N14-0.5),G14-(N14-0.5)-(O14-0.5))))</f>
        <v/>
      </c>
      <c r="W14" s="43" t="str">
        <f t="shared" ref="W14:W41" si="19">IF(AK14=TRUE,D14*G14/1000000*J14,"")</f>
        <v/>
      </c>
      <c r="X14" s="21" t="str">
        <f t="shared" ref="X14:X41" si="20">IF(OR(D14=0,AK14=TRUE),"",(IF(N14="0,5",IF(O14="0,5",(IF(P14="0,5",(IF(Q14="0,5",((2*D14+2*G14)*J14+200*J14),((2*D14+G14)*J14+150*J14))),IF(Q14="0,5",((2*D14+G14)*J14+150*J14),((2*D14)*J14+100*J14)))),(IF(P14="0,5",(IF(Q14="0,5",((D14+2*G14)*J14+150*J14),((D14+G14)*J14+100*J14))),(IF(Q14="0,5",((D14+G14)*J14+100*J14),D14*J14+50*J14))))),(IF(O14="0,5",(IF(P14="0,5",(IF(Q14="0,5",((D14+2*G14)*J14+150*J14),((D14+G14)*J14+100*J14))),(IF(Q14="0,5",((D14+G14)*J14+100*J14),(D14*J14+50*J14))))),(IF(P14="0,5",(IF(Q14="0,5",((2*G14)*J14+100*J14),(G14*J14+50*J14))),(IF(Q14="0,5",(G14*J14+50*J14),"0"))))))))/1000)</f>
        <v/>
      </c>
      <c r="Y14" s="21" t="str">
        <f t="shared" ref="Y14:Y41" si="21">IF(OR(D14=0,AK14=TRUE),"",(IF(E14="1",IF(F14="1",(IF(H14="1",(IF(I14="1",((2*D14+2*G14)*J14+200*J14),((2*D14+G14)*J14+150*J14))),IF(I14="1",((2*D14+G14)*J14+150*J14),((2*D14)*J14+100*J14)))),(IF(H14="1",(IF(I14="1",((D14+2*G14)*J14+150*J14),((D14+G14)*J14+100*J14))),(IF(I14="1",((D14+G14)*J14+100*J14),D14*J14+50*J14))))),(IF(F14="1",(IF(H14="1",(IF(I14="1",((D14+2*G14)*J14+150*J14),((D14+G14)*J14+100*J14))),(IF(I14="1",((D14+G14)*J14+100*J14),(D14*J14+50*J14))))),(IF(H14="1",(IF(I14="1",((2*G14)*J14+100*J14),(G14*J14+50*J14))),(IF(I14="1",(G14*J14+50*J14),"0"))))))))/1000)</f>
        <v/>
      </c>
      <c r="Z14" s="21" t="str">
        <f t="shared" ref="Z14:Z41" si="22">IF(OR(D14=0,AK14=TRUE),"",((IF(E14="2",IF(F14="2",(IF(H14="2",(IF(I14="2",((2*D14+2*G14)*J14+200*J14),((2*D14+G14)*J14+150*J14))),IF(I14="2",((2*D14+G14)*J14+150*J14),((2*D14)*J14+100*J14)))),(IF(H14="2",(IF(I14="2",((D14+2*G14)*J14+150*J14),((D14+G14)*J14+100*J14))),(IF(I14="2",((D14+G14)*J14+100*J14),D14*J14+50*J14))))),(IF(F14="2",(IF(H14="2",(IF(I14="2",((D14+2*G14)*J14+150*J14),((D14+G14)*J14+100*J14))),(IF(I14="2",((D14+G14)*J14+100*J14),(D14*J14+50*J14))))),(IF(H14="2",(IF(I14="2",((2*G14)*J14+100*J14),(G14*J14+50*J14))),(IF(I14="2",(G14*J14+50*J14),"0"))))))))/1000))</f>
        <v/>
      </c>
      <c r="AA14" s="21" t="str">
        <f t="shared" si="4"/>
        <v/>
      </c>
      <c r="AB14" s="21" t="str">
        <f t="shared" si="5"/>
        <v/>
      </c>
      <c r="AC14" s="21" t="str">
        <f t="shared" si="6"/>
        <v/>
      </c>
      <c r="AD14" s="21" t="str">
        <f t="shared" si="7"/>
        <v/>
      </c>
      <c r="AE14" s="21" t="str">
        <f t="shared" si="8"/>
        <v/>
      </c>
      <c r="AF14" s="36"/>
      <c r="AG14" s="11" t="b">
        <f t="shared" ref="AG14:AG41" si="23">OR(N14="0,5",O14="0,5",P14="0,5",Q14="0,5")</f>
        <v>0</v>
      </c>
      <c r="AH14" s="11" t="b">
        <f t="shared" ref="AH14:AH41" si="24">OR(E14="1",F14="1",H14="1",I14="1")</f>
        <v>0</v>
      </c>
      <c r="AI14" s="11" t="b">
        <f t="shared" ref="AI14:AI41" si="25">OR(E14="2",F14="2",H14="2",I14="2")</f>
        <v>0</v>
      </c>
      <c r="AJ14" s="11" t="b">
        <f t="shared" si="9"/>
        <v>0</v>
      </c>
      <c r="AK14" s="11" t="b">
        <f t="shared" si="10"/>
        <v>0</v>
      </c>
      <c r="AL14" s="11" t="b">
        <f t="shared" ref="AL14:AL41" si="26">AND(AG14=TRUE,$AK14=FALSE)</f>
        <v>0</v>
      </c>
      <c r="AM14" s="11" t="b">
        <f t="shared" ref="AM14:AM41" si="27">AND(AH14=TRUE,$AK14=FALSE)</f>
        <v>0</v>
      </c>
      <c r="AN14" s="11" t="b">
        <f t="shared" ref="AN14:AN41" si="28">AND(AI14=TRUE,$AK14=FALSE)</f>
        <v>0</v>
      </c>
      <c r="AO14" s="11" t="b">
        <f t="shared" ref="AO14:AO41" si="29">AND(AK14=TRUE,OR(AG14=TRUE,AH14=TRUE,AI14=TRUE))</f>
        <v>0</v>
      </c>
      <c r="AP14" s="11" t="b">
        <f t="shared" si="11"/>
        <v>0</v>
      </c>
      <c r="AQ14" s="11" t="b">
        <f t="shared" ref="AQ14:AQ41" si="30">OR(AND(AK14=TRUE,AG14=TRUE,AH14=TRUE),AND(AK14=TRUE,AG14=TRUE,AI14=TRUE),AND(AK14=TRUE,AH14=TRUE,AI14=TRUE))</f>
        <v>0</v>
      </c>
      <c r="AR14" s="11" t="b">
        <f t="shared" ref="AR14:AR41" si="31">K14="xx"</f>
        <v>0</v>
      </c>
    </row>
    <row r="15" spans="1:44" s="15" customFormat="1" x14ac:dyDescent="0.2">
      <c r="A15" s="14">
        <v>3</v>
      </c>
      <c r="B15" s="141"/>
      <c r="C15" s="142"/>
      <c r="D15" s="25"/>
      <c r="E15" s="60"/>
      <c r="F15" s="60"/>
      <c r="G15" s="25"/>
      <c r="H15" s="60"/>
      <c r="I15" s="60"/>
      <c r="J15" s="6"/>
      <c r="K15" s="32"/>
      <c r="L15" s="72"/>
      <c r="M15" s="70" t="str">
        <f t="shared" si="12"/>
        <v/>
      </c>
      <c r="N15" s="64">
        <f t="shared" si="13"/>
        <v>0</v>
      </c>
      <c r="O15" s="64">
        <f t="shared" si="14"/>
        <v>0</v>
      </c>
      <c r="P15" s="64">
        <f t="shared" si="15"/>
        <v>0</v>
      </c>
      <c r="Q15" s="64">
        <f t="shared" si="16"/>
        <v>0</v>
      </c>
      <c r="R15" s="61">
        <f t="shared" si="1"/>
        <v>0</v>
      </c>
      <c r="S15" s="22" t="str">
        <f t="shared" si="2"/>
        <v/>
      </c>
      <c r="T15" s="22" t="str">
        <f t="shared" si="3"/>
        <v/>
      </c>
      <c r="U15" s="63" t="str">
        <f t="shared" si="17"/>
        <v/>
      </c>
      <c r="V15" s="63" t="str">
        <f t="shared" si="18"/>
        <v/>
      </c>
      <c r="W15" s="63" t="str">
        <f t="shared" si="19"/>
        <v/>
      </c>
      <c r="X15" s="20" t="str">
        <f t="shared" si="20"/>
        <v/>
      </c>
      <c r="Y15" s="20" t="str">
        <f t="shared" si="21"/>
        <v/>
      </c>
      <c r="Z15" s="20" t="str">
        <f t="shared" si="22"/>
        <v/>
      </c>
      <c r="AA15" s="20" t="str">
        <f t="shared" si="4"/>
        <v/>
      </c>
      <c r="AB15" s="20" t="str">
        <f t="shared" si="5"/>
        <v/>
      </c>
      <c r="AC15" s="20" t="str">
        <f t="shared" si="6"/>
        <v/>
      </c>
      <c r="AD15" s="20" t="str">
        <f t="shared" si="7"/>
        <v/>
      </c>
      <c r="AE15" s="20" t="str">
        <f t="shared" si="8"/>
        <v/>
      </c>
      <c r="AF15" s="37"/>
      <c r="AG15" s="9" t="b">
        <f t="shared" si="23"/>
        <v>0</v>
      </c>
      <c r="AH15" s="9" t="b">
        <f t="shared" si="24"/>
        <v>0</v>
      </c>
      <c r="AI15" s="9" t="b">
        <f t="shared" si="25"/>
        <v>0</v>
      </c>
      <c r="AJ15" s="9" t="b">
        <f t="shared" si="9"/>
        <v>0</v>
      </c>
      <c r="AK15" s="9" t="b">
        <f t="shared" si="10"/>
        <v>0</v>
      </c>
      <c r="AL15" s="9" t="b">
        <f t="shared" si="26"/>
        <v>0</v>
      </c>
      <c r="AM15" s="9" t="b">
        <f t="shared" si="27"/>
        <v>0</v>
      </c>
      <c r="AN15" s="9" t="b">
        <f t="shared" si="28"/>
        <v>0</v>
      </c>
      <c r="AO15" s="9" t="b">
        <f t="shared" si="29"/>
        <v>0</v>
      </c>
      <c r="AP15" s="9" t="b">
        <f t="shared" si="11"/>
        <v>0</v>
      </c>
      <c r="AQ15" s="9" t="b">
        <f t="shared" si="30"/>
        <v>0</v>
      </c>
      <c r="AR15" s="9" t="b">
        <f t="shared" si="31"/>
        <v>0</v>
      </c>
    </row>
    <row r="16" spans="1:44" s="12" customFormat="1" x14ac:dyDescent="0.2">
      <c r="A16" s="117">
        <v>4</v>
      </c>
      <c r="B16" s="139"/>
      <c r="C16" s="140"/>
      <c r="D16" s="118"/>
      <c r="E16" s="119"/>
      <c r="F16" s="119"/>
      <c r="G16" s="118"/>
      <c r="H16" s="119"/>
      <c r="I16" s="119"/>
      <c r="J16" s="120"/>
      <c r="K16" s="121"/>
      <c r="L16" s="122"/>
      <c r="M16" s="71" t="str">
        <f t="shared" si="12"/>
        <v/>
      </c>
      <c r="N16" s="65">
        <f t="shared" si="13"/>
        <v>0</v>
      </c>
      <c r="O16" s="65">
        <f t="shared" si="14"/>
        <v>0</v>
      </c>
      <c r="P16" s="65">
        <f t="shared" si="15"/>
        <v>0</v>
      </c>
      <c r="Q16" s="65">
        <f t="shared" si="16"/>
        <v>0</v>
      </c>
      <c r="R16" s="62">
        <f t="shared" si="1"/>
        <v>0</v>
      </c>
      <c r="S16" s="21" t="str">
        <f t="shared" si="2"/>
        <v/>
      </c>
      <c r="T16" s="21" t="str">
        <f t="shared" si="3"/>
        <v/>
      </c>
      <c r="U16" s="43" t="str">
        <f t="shared" si="17"/>
        <v/>
      </c>
      <c r="V16" s="43" t="str">
        <f t="shared" si="18"/>
        <v/>
      </c>
      <c r="W16" s="43" t="str">
        <f t="shared" si="19"/>
        <v/>
      </c>
      <c r="X16" s="21" t="str">
        <f t="shared" si="20"/>
        <v/>
      </c>
      <c r="Y16" s="21" t="str">
        <f t="shared" si="21"/>
        <v/>
      </c>
      <c r="Z16" s="21" t="str">
        <f t="shared" si="22"/>
        <v/>
      </c>
      <c r="AA16" s="21" t="str">
        <f t="shared" si="4"/>
        <v/>
      </c>
      <c r="AB16" s="21" t="str">
        <f t="shared" si="5"/>
        <v/>
      </c>
      <c r="AC16" s="21" t="str">
        <f t="shared" si="6"/>
        <v/>
      </c>
      <c r="AD16" s="21" t="str">
        <f t="shared" si="7"/>
        <v/>
      </c>
      <c r="AE16" s="21" t="str">
        <f t="shared" si="8"/>
        <v/>
      </c>
      <c r="AF16" s="36"/>
      <c r="AG16" s="11" t="b">
        <f t="shared" si="23"/>
        <v>0</v>
      </c>
      <c r="AH16" s="11" t="b">
        <f t="shared" si="24"/>
        <v>0</v>
      </c>
      <c r="AI16" s="11" t="b">
        <f t="shared" si="25"/>
        <v>0</v>
      </c>
      <c r="AJ16" s="11" t="b">
        <f t="shared" si="9"/>
        <v>0</v>
      </c>
      <c r="AK16" s="11" t="b">
        <f t="shared" si="10"/>
        <v>0</v>
      </c>
      <c r="AL16" s="11" t="b">
        <f t="shared" si="26"/>
        <v>0</v>
      </c>
      <c r="AM16" s="11" t="b">
        <f t="shared" si="27"/>
        <v>0</v>
      </c>
      <c r="AN16" s="11" t="b">
        <f t="shared" si="28"/>
        <v>0</v>
      </c>
      <c r="AO16" s="11" t="b">
        <f t="shared" si="29"/>
        <v>0</v>
      </c>
      <c r="AP16" s="11" t="b">
        <f t="shared" si="11"/>
        <v>0</v>
      </c>
      <c r="AQ16" s="11" t="b">
        <f t="shared" si="30"/>
        <v>0</v>
      </c>
      <c r="AR16" s="11" t="b">
        <f t="shared" si="31"/>
        <v>0</v>
      </c>
    </row>
    <row r="17" spans="1:44" x14ac:dyDescent="0.2">
      <c r="A17" s="10">
        <v>5</v>
      </c>
      <c r="B17" s="141"/>
      <c r="C17" s="142"/>
      <c r="D17" s="25"/>
      <c r="E17" s="60"/>
      <c r="F17" s="60"/>
      <c r="G17" s="25"/>
      <c r="H17" s="60"/>
      <c r="I17" s="60"/>
      <c r="J17" s="6"/>
      <c r="K17" s="32"/>
      <c r="L17" s="72"/>
      <c r="M17" s="70" t="str">
        <f t="shared" si="12"/>
        <v/>
      </c>
      <c r="N17" s="64">
        <f t="shared" si="13"/>
        <v>0</v>
      </c>
      <c r="O17" s="64">
        <f t="shared" si="14"/>
        <v>0</v>
      </c>
      <c r="P17" s="64">
        <f t="shared" si="15"/>
        <v>0</v>
      </c>
      <c r="Q17" s="64">
        <f t="shared" si="16"/>
        <v>0</v>
      </c>
      <c r="R17" s="61">
        <f t="shared" si="1"/>
        <v>0</v>
      </c>
      <c r="S17" s="20" t="str">
        <f t="shared" si="2"/>
        <v/>
      </c>
      <c r="T17" s="20" t="str">
        <f t="shared" si="3"/>
        <v/>
      </c>
      <c r="U17" s="63" t="str">
        <f t="shared" si="17"/>
        <v/>
      </c>
      <c r="V17" s="63" t="str">
        <f t="shared" si="18"/>
        <v/>
      </c>
      <c r="W17" s="63" t="str">
        <f t="shared" si="19"/>
        <v/>
      </c>
      <c r="X17" s="20" t="str">
        <f t="shared" si="20"/>
        <v/>
      </c>
      <c r="Y17" s="20" t="str">
        <f t="shared" si="21"/>
        <v/>
      </c>
      <c r="Z17" s="20" t="str">
        <f t="shared" si="22"/>
        <v/>
      </c>
      <c r="AA17" s="20" t="str">
        <f t="shared" si="4"/>
        <v/>
      </c>
      <c r="AB17" s="20" t="str">
        <f t="shared" si="5"/>
        <v/>
      </c>
      <c r="AC17" s="20" t="str">
        <f t="shared" si="6"/>
        <v/>
      </c>
      <c r="AD17" s="20" t="str">
        <f t="shared" si="7"/>
        <v/>
      </c>
      <c r="AE17" s="20" t="str">
        <f t="shared" si="8"/>
        <v/>
      </c>
      <c r="AF17" s="34"/>
      <c r="AG17" s="9" t="b">
        <f t="shared" si="23"/>
        <v>0</v>
      </c>
      <c r="AH17" s="9" t="b">
        <f t="shared" si="24"/>
        <v>0</v>
      </c>
      <c r="AI17" s="9" t="b">
        <f t="shared" si="25"/>
        <v>0</v>
      </c>
      <c r="AJ17" s="9" t="b">
        <f t="shared" si="9"/>
        <v>0</v>
      </c>
      <c r="AK17" s="9" t="b">
        <f t="shared" si="10"/>
        <v>0</v>
      </c>
      <c r="AL17" s="9" t="b">
        <f t="shared" si="26"/>
        <v>0</v>
      </c>
      <c r="AM17" s="9" t="b">
        <f t="shared" si="27"/>
        <v>0</v>
      </c>
      <c r="AN17" s="9" t="b">
        <f t="shared" si="28"/>
        <v>0</v>
      </c>
      <c r="AO17" s="9" t="b">
        <f t="shared" si="29"/>
        <v>0</v>
      </c>
      <c r="AP17" s="9" t="b">
        <f t="shared" si="11"/>
        <v>0</v>
      </c>
      <c r="AQ17" s="9" t="b">
        <f t="shared" si="30"/>
        <v>0</v>
      </c>
      <c r="AR17" s="9" t="b">
        <f t="shared" si="31"/>
        <v>0</v>
      </c>
    </row>
    <row r="18" spans="1:44" s="12" customFormat="1" x14ac:dyDescent="0.2">
      <c r="A18" s="117">
        <v>6</v>
      </c>
      <c r="B18" s="139"/>
      <c r="C18" s="140"/>
      <c r="D18" s="118"/>
      <c r="E18" s="119"/>
      <c r="F18" s="119"/>
      <c r="G18" s="118"/>
      <c r="H18" s="119"/>
      <c r="I18" s="119"/>
      <c r="J18" s="120"/>
      <c r="K18" s="121"/>
      <c r="L18" s="122"/>
      <c r="M18" s="71" t="str">
        <f t="shared" si="12"/>
        <v/>
      </c>
      <c r="N18" s="65">
        <f t="shared" si="13"/>
        <v>0</v>
      </c>
      <c r="O18" s="65">
        <f t="shared" si="14"/>
        <v>0</v>
      </c>
      <c r="P18" s="65">
        <f t="shared" si="15"/>
        <v>0</v>
      </c>
      <c r="Q18" s="65">
        <f t="shared" si="16"/>
        <v>0</v>
      </c>
      <c r="R18" s="62">
        <f t="shared" si="1"/>
        <v>0</v>
      </c>
      <c r="S18" s="21" t="str">
        <f t="shared" si="2"/>
        <v/>
      </c>
      <c r="T18" s="21" t="str">
        <f t="shared" si="3"/>
        <v/>
      </c>
      <c r="U18" s="43" t="str">
        <f t="shared" si="17"/>
        <v/>
      </c>
      <c r="V18" s="43" t="str">
        <f t="shared" si="18"/>
        <v/>
      </c>
      <c r="W18" s="43" t="str">
        <f t="shared" si="19"/>
        <v/>
      </c>
      <c r="X18" s="21" t="str">
        <f t="shared" si="20"/>
        <v/>
      </c>
      <c r="Y18" s="21" t="str">
        <f t="shared" si="21"/>
        <v/>
      </c>
      <c r="Z18" s="21" t="str">
        <f t="shared" si="22"/>
        <v/>
      </c>
      <c r="AA18" s="21" t="str">
        <f t="shared" si="4"/>
        <v/>
      </c>
      <c r="AB18" s="21" t="str">
        <f t="shared" si="5"/>
        <v/>
      </c>
      <c r="AC18" s="21" t="str">
        <f t="shared" si="6"/>
        <v/>
      </c>
      <c r="AD18" s="21" t="str">
        <f t="shared" si="7"/>
        <v/>
      </c>
      <c r="AE18" s="21" t="str">
        <f t="shared" si="8"/>
        <v/>
      </c>
      <c r="AF18" s="36"/>
      <c r="AG18" s="11" t="b">
        <f t="shared" si="23"/>
        <v>0</v>
      </c>
      <c r="AH18" s="11" t="b">
        <f t="shared" si="24"/>
        <v>0</v>
      </c>
      <c r="AI18" s="11" t="b">
        <f t="shared" si="25"/>
        <v>0</v>
      </c>
      <c r="AJ18" s="11" t="b">
        <f t="shared" si="9"/>
        <v>0</v>
      </c>
      <c r="AK18" s="11" t="b">
        <f t="shared" si="10"/>
        <v>0</v>
      </c>
      <c r="AL18" s="11" t="b">
        <f t="shared" si="26"/>
        <v>0</v>
      </c>
      <c r="AM18" s="11" t="b">
        <f t="shared" si="27"/>
        <v>0</v>
      </c>
      <c r="AN18" s="11" t="b">
        <f t="shared" si="28"/>
        <v>0</v>
      </c>
      <c r="AO18" s="11" t="b">
        <f t="shared" si="29"/>
        <v>0</v>
      </c>
      <c r="AP18" s="11" t="b">
        <f t="shared" si="11"/>
        <v>0</v>
      </c>
      <c r="AQ18" s="11" t="b">
        <f t="shared" si="30"/>
        <v>0</v>
      </c>
      <c r="AR18" s="11" t="b">
        <f t="shared" si="31"/>
        <v>0</v>
      </c>
    </row>
    <row r="19" spans="1:44" x14ac:dyDescent="0.2">
      <c r="A19" s="10">
        <v>7</v>
      </c>
      <c r="B19" s="141"/>
      <c r="C19" s="142"/>
      <c r="D19" s="25"/>
      <c r="E19" s="60"/>
      <c r="F19" s="60"/>
      <c r="G19" s="25"/>
      <c r="H19" s="60"/>
      <c r="I19" s="60"/>
      <c r="J19" s="6"/>
      <c r="K19" s="32"/>
      <c r="L19" s="72"/>
      <c r="M19" s="70" t="str">
        <f t="shared" si="12"/>
        <v/>
      </c>
      <c r="N19" s="64">
        <f t="shared" si="13"/>
        <v>0</v>
      </c>
      <c r="O19" s="64">
        <f t="shared" si="14"/>
        <v>0</v>
      </c>
      <c r="P19" s="64">
        <f t="shared" si="15"/>
        <v>0</v>
      </c>
      <c r="Q19" s="64">
        <f t="shared" si="16"/>
        <v>0</v>
      </c>
      <c r="R19" s="61">
        <f t="shared" si="1"/>
        <v>0</v>
      </c>
      <c r="S19" s="20" t="str">
        <f t="shared" si="2"/>
        <v/>
      </c>
      <c r="T19" s="20" t="str">
        <f t="shared" si="3"/>
        <v/>
      </c>
      <c r="U19" s="63" t="str">
        <f t="shared" si="17"/>
        <v/>
      </c>
      <c r="V19" s="63" t="str">
        <f t="shared" si="18"/>
        <v/>
      </c>
      <c r="W19" s="63" t="str">
        <f t="shared" si="19"/>
        <v/>
      </c>
      <c r="X19" s="20" t="str">
        <f t="shared" si="20"/>
        <v/>
      </c>
      <c r="Y19" s="20" t="str">
        <f t="shared" si="21"/>
        <v/>
      </c>
      <c r="Z19" s="20" t="str">
        <f t="shared" si="22"/>
        <v/>
      </c>
      <c r="AA19" s="20" t="str">
        <f t="shared" si="4"/>
        <v/>
      </c>
      <c r="AB19" s="20" t="str">
        <f t="shared" si="5"/>
        <v/>
      </c>
      <c r="AC19" s="20" t="str">
        <f t="shared" si="6"/>
        <v/>
      </c>
      <c r="AD19" s="20" t="str">
        <f t="shared" si="7"/>
        <v/>
      </c>
      <c r="AE19" s="20" t="str">
        <f t="shared" si="8"/>
        <v/>
      </c>
      <c r="AF19" s="34"/>
      <c r="AG19" s="9" t="b">
        <f t="shared" si="23"/>
        <v>0</v>
      </c>
      <c r="AH19" s="9" t="b">
        <f t="shared" si="24"/>
        <v>0</v>
      </c>
      <c r="AI19" s="9" t="b">
        <f t="shared" si="25"/>
        <v>0</v>
      </c>
      <c r="AJ19" s="9" t="b">
        <f t="shared" si="9"/>
        <v>0</v>
      </c>
      <c r="AK19" s="9" t="b">
        <f t="shared" si="10"/>
        <v>0</v>
      </c>
      <c r="AL19" s="9" t="b">
        <f t="shared" si="26"/>
        <v>0</v>
      </c>
      <c r="AM19" s="9" t="b">
        <f t="shared" si="27"/>
        <v>0</v>
      </c>
      <c r="AN19" s="9" t="b">
        <f t="shared" si="28"/>
        <v>0</v>
      </c>
      <c r="AO19" s="9" t="b">
        <f t="shared" si="29"/>
        <v>0</v>
      </c>
      <c r="AP19" s="9" t="b">
        <f t="shared" si="11"/>
        <v>0</v>
      </c>
      <c r="AQ19" s="9" t="b">
        <f t="shared" si="30"/>
        <v>0</v>
      </c>
      <c r="AR19" s="9" t="b">
        <f t="shared" si="31"/>
        <v>0</v>
      </c>
    </row>
    <row r="20" spans="1:44" s="12" customFormat="1" x14ac:dyDescent="0.2">
      <c r="A20" s="117">
        <v>8</v>
      </c>
      <c r="B20" s="139"/>
      <c r="C20" s="140"/>
      <c r="D20" s="118"/>
      <c r="E20" s="119"/>
      <c r="F20" s="119"/>
      <c r="G20" s="118"/>
      <c r="H20" s="119"/>
      <c r="I20" s="119"/>
      <c r="J20" s="120"/>
      <c r="K20" s="121"/>
      <c r="L20" s="122"/>
      <c r="M20" s="71" t="str">
        <f t="shared" si="12"/>
        <v/>
      </c>
      <c r="N20" s="65">
        <f t="shared" si="13"/>
        <v>0</v>
      </c>
      <c r="O20" s="65">
        <f t="shared" si="14"/>
        <v>0</v>
      </c>
      <c r="P20" s="65">
        <f t="shared" si="15"/>
        <v>0</v>
      </c>
      <c r="Q20" s="65">
        <f t="shared" si="16"/>
        <v>0</v>
      </c>
      <c r="R20" s="62">
        <f t="shared" si="1"/>
        <v>0</v>
      </c>
      <c r="S20" s="21" t="str">
        <f t="shared" si="2"/>
        <v/>
      </c>
      <c r="T20" s="21" t="str">
        <f t="shared" si="3"/>
        <v/>
      </c>
      <c r="U20" s="43" t="str">
        <f t="shared" si="17"/>
        <v/>
      </c>
      <c r="V20" s="43" t="str">
        <f t="shared" si="18"/>
        <v/>
      </c>
      <c r="W20" s="43" t="str">
        <f t="shared" si="19"/>
        <v/>
      </c>
      <c r="X20" s="21" t="str">
        <f t="shared" si="20"/>
        <v/>
      </c>
      <c r="Y20" s="21" t="str">
        <f t="shared" si="21"/>
        <v/>
      </c>
      <c r="Z20" s="21" t="str">
        <f t="shared" si="22"/>
        <v/>
      </c>
      <c r="AA20" s="21" t="str">
        <f t="shared" si="4"/>
        <v/>
      </c>
      <c r="AB20" s="21" t="str">
        <f t="shared" si="5"/>
        <v/>
      </c>
      <c r="AC20" s="21" t="str">
        <f t="shared" si="6"/>
        <v/>
      </c>
      <c r="AD20" s="21" t="str">
        <f t="shared" si="7"/>
        <v/>
      </c>
      <c r="AE20" s="21" t="str">
        <f t="shared" si="8"/>
        <v/>
      </c>
      <c r="AF20" s="36"/>
      <c r="AG20" s="11" t="b">
        <f t="shared" si="23"/>
        <v>0</v>
      </c>
      <c r="AH20" s="11" t="b">
        <f t="shared" si="24"/>
        <v>0</v>
      </c>
      <c r="AI20" s="11" t="b">
        <f t="shared" si="25"/>
        <v>0</v>
      </c>
      <c r="AJ20" s="11" t="b">
        <f t="shared" si="9"/>
        <v>0</v>
      </c>
      <c r="AK20" s="11" t="b">
        <f t="shared" si="10"/>
        <v>0</v>
      </c>
      <c r="AL20" s="11" t="b">
        <f t="shared" si="26"/>
        <v>0</v>
      </c>
      <c r="AM20" s="11" t="b">
        <f t="shared" si="27"/>
        <v>0</v>
      </c>
      <c r="AN20" s="11" t="b">
        <f t="shared" si="28"/>
        <v>0</v>
      </c>
      <c r="AO20" s="11" t="b">
        <f t="shared" si="29"/>
        <v>0</v>
      </c>
      <c r="AP20" s="11" t="b">
        <f t="shared" si="11"/>
        <v>0</v>
      </c>
      <c r="AQ20" s="11" t="b">
        <f t="shared" si="30"/>
        <v>0</v>
      </c>
      <c r="AR20" s="11" t="b">
        <f t="shared" si="31"/>
        <v>0</v>
      </c>
    </row>
    <row r="21" spans="1:44" x14ac:dyDescent="0.2">
      <c r="A21" s="10">
        <v>9</v>
      </c>
      <c r="B21" s="141"/>
      <c r="C21" s="142"/>
      <c r="D21" s="25"/>
      <c r="E21" s="60"/>
      <c r="F21" s="60"/>
      <c r="G21" s="25"/>
      <c r="H21" s="60"/>
      <c r="I21" s="60"/>
      <c r="J21" s="6"/>
      <c r="K21" s="32"/>
      <c r="L21" s="72"/>
      <c r="M21" s="70" t="str">
        <f t="shared" si="12"/>
        <v/>
      </c>
      <c r="N21" s="64">
        <f t="shared" si="13"/>
        <v>0</v>
      </c>
      <c r="O21" s="64">
        <f t="shared" si="14"/>
        <v>0</v>
      </c>
      <c r="P21" s="64">
        <f t="shared" si="15"/>
        <v>0</v>
      </c>
      <c r="Q21" s="64">
        <f t="shared" si="16"/>
        <v>0</v>
      </c>
      <c r="R21" s="61">
        <f t="shared" si="1"/>
        <v>0</v>
      </c>
      <c r="S21" s="20" t="str">
        <f t="shared" si="2"/>
        <v/>
      </c>
      <c r="T21" s="20" t="str">
        <f t="shared" si="3"/>
        <v/>
      </c>
      <c r="U21" s="63" t="str">
        <f t="shared" si="17"/>
        <v/>
      </c>
      <c r="V21" s="63" t="str">
        <f t="shared" si="18"/>
        <v/>
      </c>
      <c r="W21" s="63" t="str">
        <f t="shared" si="19"/>
        <v/>
      </c>
      <c r="X21" s="20" t="str">
        <f t="shared" si="20"/>
        <v/>
      </c>
      <c r="Y21" s="20" t="str">
        <f t="shared" si="21"/>
        <v/>
      </c>
      <c r="Z21" s="20" t="str">
        <f t="shared" si="22"/>
        <v/>
      </c>
      <c r="AA21" s="20" t="str">
        <f t="shared" si="4"/>
        <v/>
      </c>
      <c r="AB21" s="20" t="str">
        <f t="shared" si="5"/>
        <v/>
      </c>
      <c r="AC21" s="20" t="str">
        <f t="shared" si="6"/>
        <v/>
      </c>
      <c r="AD21" s="20" t="str">
        <f t="shared" si="7"/>
        <v/>
      </c>
      <c r="AE21" s="20" t="str">
        <f t="shared" si="8"/>
        <v/>
      </c>
      <c r="AF21" s="34"/>
      <c r="AG21" s="9" t="b">
        <f t="shared" si="23"/>
        <v>0</v>
      </c>
      <c r="AH21" s="9" t="b">
        <f t="shared" si="24"/>
        <v>0</v>
      </c>
      <c r="AI21" s="9" t="b">
        <f t="shared" si="25"/>
        <v>0</v>
      </c>
      <c r="AJ21" s="9" t="b">
        <f t="shared" si="9"/>
        <v>0</v>
      </c>
      <c r="AK21" s="9" t="b">
        <f t="shared" si="10"/>
        <v>0</v>
      </c>
      <c r="AL21" s="9" t="b">
        <f t="shared" si="26"/>
        <v>0</v>
      </c>
      <c r="AM21" s="9" t="b">
        <f t="shared" si="27"/>
        <v>0</v>
      </c>
      <c r="AN21" s="9" t="b">
        <f t="shared" si="28"/>
        <v>0</v>
      </c>
      <c r="AO21" s="9" t="b">
        <f t="shared" si="29"/>
        <v>0</v>
      </c>
      <c r="AP21" s="9" t="b">
        <f t="shared" si="11"/>
        <v>0</v>
      </c>
      <c r="AQ21" s="9" t="b">
        <f t="shared" si="30"/>
        <v>0</v>
      </c>
      <c r="AR21" s="9" t="b">
        <f t="shared" si="31"/>
        <v>0</v>
      </c>
    </row>
    <row r="22" spans="1:44" s="12" customFormat="1" x14ac:dyDescent="0.2">
      <c r="A22" s="117">
        <v>10</v>
      </c>
      <c r="B22" s="139"/>
      <c r="C22" s="140"/>
      <c r="D22" s="118"/>
      <c r="E22" s="119"/>
      <c r="F22" s="119"/>
      <c r="G22" s="118"/>
      <c r="H22" s="119"/>
      <c r="I22" s="119"/>
      <c r="J22" s="120"/>
      <c r="K22" s="121"/>
      <c r="L22" s="122"/>
      <c r="M22" s="71" t="str">
        <f t="shared" si="12"/>
        <v/>
      </c>
      <c r="N22" s="65">
        <f t="shared" si="13"/>
        <v>0</v>
      </c>
      <c r="O22" s="65">
        <f t="shared" si="14"/>
        <v>0</v>
      </c>
      <c r="P22" s="65">
        <f t="shared" si="15"/>
        <v>0</v>
      </c>
      <c r="Q22" s="65">
        <f t="shared" si="16"/>
        <v>0</v>
      </c>
      <c r="R22" s="62">
        <f t="shared" si="1"/>
        <v>0</v>
      </c>
      <c r="S22" s="21" t="str">
        <f t="shared" si="2"/>
        <v/>
      </c>
      <c r="T22" s="21" t="str">
        <f t="shared" si="3"/>
        <v/>
      </c>
      <c r="U22" s="43" t="str">
        <f t="shared" si="17"/>
        <v/>
      </c>
      <c r="V22" s="43" t="str">
        <f t="shared" si="18"/>
        <v/>
      </c>
      <c r="W22" s="43" t="str">
        <f t="shared" si="19"/>
        <v/>
      </c>
      <c r="X22" s="21" t="str">
        <f t="shared" si="20"/>
        <v/>
      </c>
      <c r="Y22" s="21" t="str">
        <f t="shared" si="21"/>
        <v/>
      </c>
      <c r="Z22" s="21" t="str">
        <f t="shared" si="22"/>
        <v/>
      </c>
      <c r="AA22" s="21" t="str">
        <f t="shared" si="4"/>
        <v/>
      </c>
      <c r="AB22" s="21" t="str">
        <f t="shared" si="5"/>
        <v/>
      </c>
      <c r="AC22" s="21" t="str">
        <f t="shared" si="6"/>
        <v/>
      </c>
      <c r="AD22" s="21" t="str">
        <f t="shared" si="7"/>
        <v/>
      </c>
      <c r="AE22" s="21" t="str">
        <f t="shared" si="8"/>
        <v/>
      </c>
      <c r="AF22" s="36"/>
      <c r="AG22" s="11" t="b">
        <f t="shared" si="23"/>
        <v>0</v>
      </c>
      <c r="AH22" s="11" t="b">
        <f t="shared" si="24"/>
        <v>0</v>
      </c>
      <c r="AI22" s="11" t="b">
        <f t="shared" si="25"/>
        <v>0</v>
      </c>
      <c r="AJ22" s="11" t="b">
        <f t="shared" si="9"/>
        <v>0</v>
      </c>
      <c r="AK22" s="11" t="b">
        <f t="shared" si="10"/>
        <v>0</v>
      </c>
      <c r="AL22" s="11" t="b">
        <f t="shared" si="26"/>
        <v>0</v>
      </c>
      <c r="AM22" s="11" t="b">
        <f t="shared" si="27"/>
        <v>0</v>
      </c>
      <c r="AN22" s="11" t="b">
        <f t="shared" si="28"/>
        <v>0</v>
      </c>
      <c r="AO22" s="11" t="b">
        <f t="shared" si="29"/>
        <v>0</v>
      </c>
      <c r="AP22" s="11" t="b">
        <f t="shared" si="11"/>
        <v>0</v>
      </c>
      <c r="AQ22" s="11" t="b">
        <f t="shared" si="30"/>
        <v>0</v>
      </c>
      <c r="AR22" s="11" t="b">
        <f t="shared" si="31"/>
        <v>0</v>
      </c>
    </row>
    <row r="23" spans="1:44" x14ac:dyDescent="0.2">
      <c r="A23" s="10">
        <v>11</v>
      </c>
      <c r="B23" s="141"/>
      <c r="C23" s="142"/>
      <c r="D23" s="25"/>
      <c r="E23" s="60"/>
      <c r="F23" s="60"/>
      <c r="G23" s="25"/>
      <c r="H23" s="60"/>
      <c r="I23" s="60"/>
      <c r="J23" s="6"/>
      <c r="K23" s="32"/>
      <c r="L23" s="72"/>
      <c r="M23" s="70" t="str">
        <f t="shared" si="12"/>
        <v/>
      </c>
      <c r="N23" s="64">
        <f t="shared" si="13"/>
        <v>0</v>
      </c>
      <c r="O23" s="64">
        <f t="shared" si="14"/>
        <v>0</v>
      </c>
      <c r="P23" s="64">
        <f t="shared" si="15"/>
        <v>0</v>
      </c>
      <c r="Q23" s="64">
        <f t="shared" si="16"/>
        <v>0</v>
      </c>
      <c r="R23" s="61">
        <f t="shared" si="1"/>
        <v>0</v>
      </c>
      <c r="S23" s="22" t="str">
        <f t="shared" si="2"/>
        <v/>
      </c>
      <c r="T23" s="22" t="str">
        <f t="shared" si="3"/>
        <v/>
      </c>
      <c r="U23" s="63" t="str">
        <f t="shared" si="17"/>
        <v/>
      </c>
      <c r="V23" s="63" t="str">
        <f t="shared" si="18"/>
        <v/>
      </c>
      <c r="W23" s="63" t="str">
        <f t="shared" si="19"/>
        <v/>
      </c>
      <c r="X23" s="20" t="str">
        <f t="shared" si="20"/>
        <v/>
      </c>
      <c r="Y23" s="20" t="str">
        <f t="shared" si="21"/>
        <v/>
      </c>
      <c r="Z23" s="20" t="str">
        <f t="shared" si="22"/>
        <v/>
      </c>
      <c r="AA23" s="20" t="str">
        <f t="shared" si="4"/>
        <v/>
      </c>
      <c r="AB23" s="20" t="str">
        <f t="shared" si="5"/>
        <v/>
      </c>
      <c r="AC23" s="20" t="str">
        <f t="shared" si="6"/>
        <v/>
      </c>
      <c r="AD23" s="20" t="str">
        <f t="shared" si="7"/>
        <v/>
      </c>
      <c r="AE23" s="20" t="str">
        <f t="shared" si="8"/>
        <v/>
      </c>
      <c r="AF23" s="34"/>
      <c r="AG23" s="9" t="b">
        <f t="shared" si="23"/>
        <v>0</v>
      </c>
      <c r="AH23" s="9" t="b">
        <f t="shared" si="24"/>
        <v>0</v>
      </c>
      <c r="AI23" s="9" t="b">
        <f t="shared" si="25"/>
        <v>0</v>
      </c>
      <c r="AJ23" s="9" t="b">
        <f t="shared" si="9"/>
        <v>0</v>
      </c>
      <c r="AK23" s="9" t="b">
        <f t="shared" si="10"/>
        <v>0</v>
      </c>
      <c r="AL23" s="9" t="b">
        <f t="shared" si="26"/>
        <v>0</v>
      </c>
      <c r="AM23" s="9" t="b">
        <f t="shared" si="27"/>
        <v>0</v>
      </c>
      <c r="AN23" s="9" t="b">
        <f t="shared" si="28"/>
        <v>0</v>
      </c>
      <c r="AO23" s="9" t="b">
        <f t="shared" si="29"/>
        <v>0</v>
      </c>
      <c r="AP23" s="9" t="b">
        <f t="shared" si="11"/>
        <v>0</v>
      </c>
      <c r="AQ23" s="9" t="b">
        <f t="shared" si="30"/>
        <v>0</v>
      </c>
      <c r="AR23" s="9" t="b">
        <f t="shared" si="31"/>
        <v>0</v>
      </c>
    </row>
    <row r="24" spans="1:44" s="12" customFormat="1" x14ac:dyDescent="0.2">
      <c r="A24" s="117">
        <v>12</v>
      </c>
      <c r="B24" s="139"/>
      <c r="C24" s="140"/>
      <c r="D24" s="118"/>
      <c r="E24" s="119"/>
      <c r="F24" s="119"/>
      <c r="G24" s="118"/>
      <c r="H24" s="119"/>
      <c r="I24" s="119"/>
      <c r="J24" s="120"/>
      <c r="K24" s="121"/>
      <c r="L24" s="122"/>
      <c r="M24" s="71" t="str">
        <f t="shared" si="12"/>
        <v/>
      </c>
      <c r="N24" s="65">
        <f t="shared" si="13"/>
        <v>0</v>
      </c>
      <c r="O24" s="65">
        <f t="shared" si="14"/>
        <v>0</v>
      </c>
      <c r="P24" s="65">
        <f t="shared" si="15"/>
        <v>0</v>
      </c>
      <c r="Q24" s="65">
        <f t="shared" si="16"/>
        <v>0</v>
      </c>
      <c r="R24" s="62">
        <f t="shared" si="1"/>
        <v>0</v>
      </c>
      <c r="S24" s="21" t="str">
        <f t="shared" si="2"/>
        <v/>
      </c>
      <c r="T24" s="21" t="str">
        <f t="shared" si="3"/>
        <v/>
      </c>
      <c r="U24" s="43" t="str">
        <f t="shared" si="17"/>
        <v/>
      </c>
      <c r="V24" s="43" t="str">
        <f t="shared" si="18"/>
        <v/>
      </c>
      <c r="W24" s="43" t="str">
        <f t="shared" si="19"/>
        <v/>
      </c>
      <c r="X24" s="21" t="str">
        <f t="shared" si="20"/>
        <v/>
      </c>
      <c r="Y24" s="21" t="str">
        <f t="shared" si="21"/>
        <v/>
      </c>
      <c r="Z24" s="21" t="str">
        <f t="shared" si="22"/>
        <v/>
      </c>
      <c r="AA24" s="21" t="str">
        <f t="shared" si="4"/>
        <v/>
      </c>
      <c r="AB24" s="21" t="str">
        <f t="shared" si="5"/>
        <v/>
      </c>
      <c r="AC24" s="21" t="str">
        <f t="shared" si="6"/>
        <v/>
      </c>
      <c r="AD24" s="21" t="str">
        <f t="shared" si="7"/>
        <v/>
      </c>
      <c r="AE24" s="21" t="str">
        <f t="shared" si="8"/>
        <v/>
      </c>
      <c r="AF24" s="36"/>
      <c r="AG24" s="11" t="b">
        <f t="shared" si="23"/>
        <v>0</v>
      </c>
      <c r="AH24" s="11" t="b">
        <f t="shared" si="24"/>
        <v>0</v>
      </c>
      <c r="AI24" s="11" t="b">
        <f t="shared" si="25"/>
        <v>0</v>
      </c>
      <c r="AJ24" s="11" t="b">
        <f t="shared" si="9"/>
        <v>0</v>
      </c>
      <c r="AK24" s="11" t="b">
        <f t="shared" si="10"/>
        <v>0</v>
      </c>
      <c r="AL24" s="11" t="b">
        <f t="shared" si="26"/>
        <v>0</v>
      </c>
      <c r="AM24" s="11" t="b">
        <f t="shared" si="27"/>
        <v>0</v>
      </c>
      <c r="AN24" s="11" t="b">
        <f t="shared" si="28"/>
        <v>0</v>
      </c>
      <c r="AO24" s="11" t="b">
        <f t="shared" si="29"/>
        <v>0</v>
      </c>
      <c r="AP24" s="11" t="b">
        <f t="shared" si="11"/>
        <v>0</v>
      </c>
      <c r="AQ24" s="11" t="b">
        <f t="shared" si="30"/>
        <v>0</v>
      </c>
      <c r="AR24" s="11" t="b">
        <f t="shared" si="31"/>
        <v>0</v>
      </c>
    </row>
    <row r="25" spans="1:44" x14ac:dyDescent="0.2">
      <c r="A25" s="10">
        <v>13</v>
      </c>
      <c r="B25" s="141"/>
      <c r="C25" s="142"/>
      <c r="D25" s="25"/>
      <c r="E25" s="60"/>
      <c r="F25" s="60"/>
      <c r="G25" s="25"/>
      <c r="H25" s="60"/>
      <c r="I25" s="60"/>
      <c r="J25" s="6"/>
      <c r="K25" s="32"/>
      <c r="L25" s="72"/>
      <c r="M25" s="70" t="str">
        <f t="shared" si="12"/>
        <v/>
      </c>
      <c r="N25" s="64">
        <f t="shared" si="13"/>
        <v>0</v>
      </c>
      <c r="O25" s="64">
        <f t="shared" si="14"/>
        <v>0</v>
      </c>
      <c r="P25" s="64">
        <f t="shared" si="15"/>
        <v>0</v>
      </c>
      <c r="Q25" s="64">
        <f t="shared" si="16"/>
        <v>0</v>
      </c>
      <c r="R25" s="61">
        <f t="shared" si="1"/>
        <v>0</v>
      </c>
      <c r="S25" s="22" t="str">
        <f t="shared" si="2"/>
        <v/>
      </c>
      <c r="T25" s="22" t="str">
        <f t="shared" si="3"/>
        <v/>
      </c>
      <c r="U25" s="63" t="str">
        <f t="shared" si="17"/>
        <v/>
      </c>
      <c r="V25" s="63" t="str">
        <f t="shared" si="18"/>
        <v/>
      </c>
      <c r="W25" s="63" t="str">
        <f t="shared" si="19"/>
        <v/>
      </c>
      <c r="X25" s="20" t="str">
        <f t="shared" si="20"/>
        <v/>
      </c>
      <c r="Y25" s="20" t="str">
        <f t="shared" si="21"/>
        <v/>
      </c>
      <c r="Z25" s="20" t="str">
        <f t="shared" si="22"/>
        <v/>
      </c>
      <c r="AA25" s="20" t="str">
        <f t="shared" si="4"/>
        <v/>
      </c>
      <c r="AB25" s="20" t="str">
        <f t="shared" si="5"/>
        <v/>
      </c>
      <c r="AC25" s="20" t="str">
        <f t="shared" si="6"/>
        <v/>
      </c>
      <c r="AD25" s="20" t="str">
        <f t="shared" si="7"/>
        <v/>
      </c>
      <c r="AE25" s="20" t="str">
        <f t="shared" si="8"/>
        <v/>
      </c>
      <c r="AF25" s="34"/>
      <c r="AG25" s="9" t="b">
        <f t="shared" si="23"/>
        <v>0</v>
      </c>
      <c r="AH25" s="9" t="b">
        <f t="shared" si="24"/>
        <v>0</v>
      </c>
      <c r="AI25" s="9" t="b">
        <f t="shared" si="25"/>
        <v>0</v>
      </c>
      <c r="AJ25" s="9" t="b">
        <f t="shared" si="9"/>
        <v>0</v>
      </c>
      <c r="AK25" s="9" t="b">
        <f t="shared" si="10"/>
        <v>0</v>
      </c>
      <c r="AL25" s="9" t="b">
        <f t="shared" si="26"/>
        <v>0</v>
      </c>
      <c r="AM25" s="9" t="b">
        <f t="shared" si="27"/>
        <v>0</v>
      </c>
      <c r="AN25" s="9" t="b">
        <f t="shared" si="28"/>
        <v>0</v>
      </c>
      <c r="AO25" s="9" t="b">
        <f t="shared" si="29"/>
        <v>0</v>
      </c>
      <c r="AP25" s="9" t="b">
        <f t="shared" si="11"/>
        <v>0</v>
      </c>
      <c r="AQ25" s="9" t="b">
        <f t="shared" si="30"/>
        <v>0</v>
      </c>
      <c r="AR25" s="9" t="b">
        <f t="shared" si="31"/>
        <v>0</v>
      </c>
    </row>
    <row r="26" spans="1:44" s="12" customFormat="1" x14ac:dyDescent="0.2">
      <c r="A26" s="117">
        <v>14</v>
      </c>
      <c r="B26" s="139"/>
      <c r="C26" s="140"/>
      <c r="D26" s="118"/>
      <c r="E26" s="119"/>
      <c r="F26" s="119"/>
      <c r="G26" s="118"/>
      <c r="H26" s="119"/>
      <c r="I26" s="119"/>
      <c r="J26" s="120"/>
      <c r="K26" s="121"/>
      <c r="L26" s="122"/>
      <c r="M26" s="71" t="str">
        <f t="shared" si="12"/>
        <v/>
      </c>
      <c r="N26" s="65">
        <f t="shared" si="13"/>
        <v>0</v>
      </c>
      <c r="O26" s="65">
        <f t="shared" si="14"/>
        <v>0</v>
      </c>
      <c r="P26" s="65">
        <f t="shared" si="15"/>
        <v>0</v>
      </c>
      <c r="Q26" s="65">
        <f t="shared" si="16"/>
        <v>0</v>
      </c>
      <c r="R26" s="62">
        <f t="shared" si="1"/>
        <v>0</v>
      </c>
      <c r="S26" s="21" t="str">
        <f t="shared" si="2"/>
        <v/>
      </c>
      <c r="T26" s="21" t="str">
        <f t="shared" si="3"/>
        <v/>
      </c>
      <c r="U26" s="43" t="str">
        <f t="shared" si="17"/>
        <v/>
      </c>
      <c r="V26" s="43" t="str">
        <f t="shared" si="18"/>
        <v/>
      </c>
      <c r="W26" s="43" t="str">
        <f t="shared" si="19"/>
        <v/>
      </c>
      <c r="X26" s="21" t="str">
        <f t="shared" si="20"/>
        <v/>
      </c>
      <c r="Y26" s="21" t="str">
        <f t="shared" si="21"/>
        <v/>
      </c>
      <c r="Z26" s="21" t="str">
        <f t="shared" si="22"/>
        <v/>
      </c>
      <c r="AA26" s="21" t="str">
        <f t="shared" si="4"/>
        <v/>
      </c>
      <c r="AB26" s="21" t="str">
        <f t="shared" si="5"/>
        <v/>
      </c>
      <c r="AC26" s="21" t="str">
        <f t="shared" si="6"/>
        <v/>
      </c>
      <c r="AD26" s="21" t="str">
        <f t="shared" si="7"/>
        <v/>
      </c>
      <c r="AE26" s="21" t="str">
        <f t="shared" si="8"/>
        <v/>
      </c>
      <c r="AF26" s="36"/>
      <c r="AG26" s="11" t="b">
        <f t="shared" si="23"/>
        <v>0</v>
      </c>
      <c r="AH26" s="11" t="b">
        <f t="shared" si="24"/>
        <v>0</v>
      </c>
      <c r="AI26" s="11" t="b">
        <f t="shared" si="25"/>
        <v>0</v>
      </c>
      <c r="AJ26" s="11" t="b">
        <f t="shared" si="9"/>
        <v>0</v>
      </c>
      <c r="AK26" s="11" t="b">
        <f t="shared" si="10"/>
        <v>0</v>
      </c>
      <c r="AL26" s="11" t="b">
        <f t="shared" si="26"/>
        <v>0</v>
      </c>
      <c r="AM26" s="11" t="b">
        <f t="shared" si="27"/>
        <v>0</v>
      </c>
      <c r="AN26" s="11" t="b">
        <f t="shared" si="28"/>
        <v>0</v>
      </c>
      <c r="AO26" s="11" t="b">
        <f t="shared" si="29"/>
        <v>0</v>
      </c>
      <c r="AP26" s="11" t="b">
        <f t="shared" si="11"/>
        <v>0</v>
      </c>
      <c r="AQ26" s="11" t="b">
        <f t="shared" si="30"/>
        <v>0</v>
      </c>
      <c r="AR26" s="11" t="b">
        <f t="shared" si="31"/>
        <v>0</v>
      </c>
    </row>
    <row r="27" spans="1:44" ht="12.75" customHeight="1" x14ac:dyDescent="0.2">
      <c r="A27" s="10">
        <v>15</v>
      </c>
      <c r="B27" s="141"/>
      <c r="C27" s="142"/>
      <c r="D27" s="25"/>
      <c r="E27" s="60"/>
      <c r="F27" s="60"/>
      <c r="G27" s="25"/>
      <c r="H27" s="60"/>
      <c r="I27" s="60"/>
      <c r="J27" s="6"/>
      <c r="K27" s="32"/>
      <c r="L27" s="72"/>
      <c r="M27" s="70" t="str">
        <f t="shared" si="12"/>
        <v/>
      </c>
      <c r="N27" s="64">
        <f t="shared" si="13"/>
        <v>0</v>
      </c>
      <c r="O27" s="64">
        <f t="shared" si="14"/>
        <v>0</v>
      </c>
      <c r="P27" s="64">
        <f t="shared" si="15"/>
        <v>0</v>
      </c>
      <c r="Q27" s="64">
        <f t="shared" si="16"/>
        <v>0</v>
      </c>
      <c r="R27" s="61">
        <f t="shared" si="1"/>
        <v>0</v>
      </c>
      <c r="S27" s="22" t="str">
        <f t="shared" si="2"/>
        <v/>
      </c>
      <c r="T27" s="22" t="str">
        <f t="shared" si="3"/>
        <v/>
      </c>
      <c r="U27" s="63" t="str">
        <f t="shared" si="17"/>
        <v/>
      </c>
      <c r="V27" s="63" t="str">
        <f t="shared" si="18"/>
        <v/>
      </c>
      <c r="W27" s="63" t="str">
        <f t="shared" si="19"/>
        <v/>
      </c>
      <c r="X27" s="20" t="str">
        <f t="shared" si="20"/>
        <v/>
      </c>
      <c r="Y27" s="20" t="str">
        <f t="shared" si="21"/>
        <v/>
      </c>
      <c r="Z27" s="20" t="str">
        <f t="shared" si="22"/>
        <v/>
      </c>
      <c r="AA27" s="20" t="str">
        <f t="shared" si="4"/>
        <v/>
      </c>
      <c r="AB27" s="20" t="str">
        <f t="shared" si="5"/>
        <v/>
      </c>
      <c r="AC27" s="20" t="str">
        <f t="shared" si="6"/>
        <v/>
      </c>
      <c r="AD27" s="20" t="str">
        <f t="shared" si="7"/>
        <v/>
      </c>
      <c r="AE27" s="20" t="str">
        <f t="shared" si="8"/>
        <v/>
      </c>
      <c r="AF27" s="34"/>
      <c r="AG27" s="9" t="b">
        <f t="shared" si="23"/>
        <v>0</v>
      </c>
      <c r="AH27" s="9" t="b">
        <f t="shared" si="24"/>
        <v>0</v>
      </c>
      <c r="AI27" s="9" t="b">
        <f t="shared" si="25"/>
        <v>0</v>
      </c>
      <c r="AJ27" s="9" t="b">
        <f t="shared" si="9"/>
        <v>0</v>
      </c>
      <c r="AK27" s="9" t="b">
        <f t="shared" si="10"/>
        <v>0</v>
      </c>
      <c r="AL27" s="9" t="b">
        <f t="shared" si="26"/>
        <v>0</v>
      </c>
      <c r="AM27" s="9" t="b">
        <f t="shared" si="27"/>
        <v>0</v>
      </c>
      <c r="AN27" s="9" t="b">
        <f t="shared" si="28"/>
        <v>0</v>
      </c>
      <c r="AO27" s="9" t="b">
        <f t="shared" si="29"/>
        <v>0</v>
      </c>
      <c r="AP27" s="9" t="b">
        <f t="shared" si="11"/>
        <v>0</v>
      </c>
      <c r="AQ27" s="9" t="b">
        <f t="shared" si="30"/>
        <v>0</v>
      </c>
      <c r="AR27" s="9" t="b">
        <f t="shared" si="31"/>
        <v>0</v>
      </c>
    </row>
    <row r="28" spans="1:44" s="12" customFormat="1" x14ac:dyDescent="0.2">
      <c r="A28" s="117">
        <v>16</v>
      </c>
      <c r="B28" s="139"/>
      <c r="C28" s="140"/>
      <c r="D28" s="118"/>
      <c r="E28" s="119"/>
      <c r="F28" s="119"/>
      <c r="G28" s="118"/>
      <c r="H28" s="119"/>
      <c r="I28" s="119"/>
      <c r="J28" s="120"/>
      <c r="K28" s="121"/>
      <c r="L28" s="122"/>
      <c r="M28" s="71" t="str">
        <f t="shared" si="12"/>
        <v/>
      </c>
      <c r="N28" s="65">
        <f t="shared" si="13"/>
        <v>0</v>
      </c>
      <c r="O28" s="65">
        <f t="shared" si="14"/>
        <v>0</v>
      </c>
      <c r="P28" s="65">
        <f t="shared" si="15"/>
        <v>0</v>
      </c>
      <c r="Q28" s="65">
        <f t="shared" si="16"/>
        <v>0</v>
      </c>
      <c r="R28" s="62">
        <f t="shared" si="1"/>
        <v>0</v>
      </c>
      <c r="S28" s="21" t="str">
        <f t="shared" si="2"/>
        <v/>
      </c>
      <c r="T28" s="21" t="str">
        <f t="shared" si="3"/>
        <v/>
      </c>
      <c r="U28" s="43" t="str">
        <f t="shared" si="17"/>
        <v/>
      </c>
      <c r="V28" s="43" t="str">
        <f t="shared" si="18"/>
        <v/>
      </c>
      <c r="W28" s="43" t="str">
        <f t="shared" si="19"/>
        <v/>
      </c>
      <c r="X28" s="21" t="str">
        <f t="shared" si="20"/>
        <v/>
      </c>
      <c r="Y28" s="21" t="str">
        <f t="shared" si="21"/>
        <v/>
      </c>
      <c r="Z28" s="21" t="str">
        <f t="shared" si="22"/>
        <v/>
      </c>
      <c r="AA28" s="21" t="str">
        <f t="shared" si="4"/>
        <v/>
      </c>
      <c r="AB28" s="21" t="str">
        <f t="shared" si="5"/>
        <v/>
      </c>
      <c r="AC28" s="21" t="str">
        <f t="shared" si="6"/>
        <v/>
      </c>
      <c r="AD28" s="21" t="str">
        <f t="shared" si="7"/>
        <v/>
      </c>
      <c r="AE28" s="21" t="str">
        <f t="shared" si="8"/>
        <v/>
      </c>
      <c r="AF28" s="36"/>
      <c r="AG28" s="11" t="b">
        <f t="shared" si="23"/>
        <v>0</v>
      </c>
      <c r="AH28" s="11" t="b">
        <f t="shared" si="24"/>
        <v>0</v>
      </c>
      <c r="AI28" s="11" t="b">
        <f t="shared" si="25"/>
        <v>0</v>
      </c>
      <c r="AJ28" s="11" t="b">
        <f t="shared" si="9"/>
        <v>0</v>
      </c>
      <c r="AK28" s="11" t="b">
        <f t="shared" si="10"/>
        <v>0</v>
      </c>
      <c r="AL28" s="11" t="b">
        <f t="shared" si="26"/>
        <v>0</v>
      </c>
      <c r="AM28" s="11" t="b">
        <f t="shared" si="27"/>
        <v>0</v>
      </c>
      <c r="AN28" s="11" t="b">
        <f t="shared" si="28"/>
        <v>0</v>
      </c>
      <c r="AO28" s="11" t="b">
        <f t="shared" si="29"/>
        <v>0</v>
      </c>
      <c r="AP28" s="11" t="b">
        <f t="shared" si="11"/>
        <v>0</v>
      </c>
      <c r="AQ28" s="11" t="b">
        <f t="shared" si="30"/>
        <v>0</v>
      </c>
      <c r="AR28" s="11" t="b">
        <f t="shared" si="31"/>
        <v>0</v>
      </c>
    </row>
    <row r="29" spans="1:44" s="15" customFormat="1" x14ac:dyDescent="0.2">
      <c r="A29" s="14">
        <v>17</v>
      </c>
      <c r="B29" s="141"/>
      <c r="C29" s="142"/>
      <c r="D29" s="25"/>
      <c r="E29" s="60"/>
      <c r="F29" s="60"/>
      <c r="G29" s="25"/>
      <c r="H29" s="60"/>
      <c r="I29" s="60"/>
      <c r="J29" s="6"/>
      <c r="K29" s="32"/>
      <c r="L29" s="72"/>
      <c r="M29" s="70" t="str">
        <f t="shared" si="12"/>
        <v/>
      </c>
      <c r="N29" s="64">
        <f t="shared" si="13"/>
        <v>0</v>
      </c>
      <c r="O29" s="64">
        <f t="shared" si="14"/>
        <v>0</v>
      </c>
      <c r="P29" s="64">
        <f t="shared" si="15"/>
        <v>0</v>
      </c>
      <c r="Q29" s="64">
        <f t="shared" si="16"/>
        <v>0</v>
      </c>
      <c r="R29" s="61">
        <f t="shared" si="1"/>
        <v>0</v>
      </c>
      <c r="S29" s="22" t="str">
        <f t="shared" si="2"/>
        <v/>
      </c>
      <c r="T29" s="22" t="str">
        <f t="shared" si="3"/>
        <v/>
      </c>
      <c r="U29" s="63" t="str">
        <f t="shared" si="17"/>
        <v/>
      </c>
      <c r="V29" s="63" t="str">
        <f t="shared" si="18"/>
        <v/>
      </c>
      <c r="W29" s="63" t="str">
        <f t="shared" si="19"/>
        <v/>
      </c>
      <c r="X29" s="20" t="str">
        <f t="shared" si="20"/>
        <v/>
      </c>
      <c r="Y29" s="20" t="str">
        <f t="shared" si="21"/>
        <v/>
      </c>
      <c r="Z29" s="20" t="str">
        <f t="shared" si="22"/>
        <v/>
      </c>
      <c r="AA29" s="20" t="str">
        <f t="shared" si="4"/>
        <v/>
      </c>
      <c r="AB29" s="20" t="str">
        <f t="shared" si="5"/>
        <v/>
      </c>
      <c r="AC29" s="20" t="str">
        <f t="shared" si="6"/>
        <v/>
      </c>
      <c r="AD29" s="20" t="str">
        <f t="shared" si="7"/>
        <v/>
      </c>
      <c r="AE29" s="20" t="str">
        <f t="shared" si="8"/>
        <v/>
      </c>
      <c r="AF29" s="37"/>
      <c r="AG29" s="9" t="b">
        <f t="shared" si="23"/>
        <v>0</v>
      </c>
      <c r="AH29" s="9" t="b">
        <f t="shared" si="24"/>
        <v>0</v>
      </c>
      <c r="AI29" s="9" t="b">
        <f t="shared" si="25"/>
        <v>0</v>
      </c>
      <c r="AJ29" s="9" t="b">
        <f t="shared" si="9"/>
        <v>0</v>
      </c>
      <c r="AK29" s="9" t="b">
        <f t="shared" si="10"/>
        <v>0</v>
      </c>
      <c r="AL29" s="9" t="b">
        <f t="shared" si="26"/>
        <v>0</v>
      </c>
      <c r="AM29" s="9" t="b">
        <f t="shared" si="27"/>
        <v>0</v>
      </c>
      <c r="AN29" s="9" t="b">
        <f t="shared" si="28"/>
        <v>0</v>
      </c>
      <c r="AO29" s="9" t="b">
        <f t="shared" si="29"/>
        <v>0</v>
      </c>
      <c r="AP29" s="9" t="b">
        <f t="shared" si="11"/>
        <v>0</v>
      </c>
      <c r="AQ29" s="9" t="b">
        <f t="shared" si="30"/>
        <v>0</v>
      </c>
      <c r="AR29" s="9" t="b">
        <f t="shared" si="31"/>
        <v>0</v>
      </c>
    </row>
    <row r="30" spans="1:44" s="12" customFormat="1" x14ac:dyDescent="0.2">
      <c r="A30" s="117">
        <v>18</v>
      </c>
      <c r="B30" s="139"/>
      <c r="C30" s="140"/>
      <c r="D30" s="118"/>
      <c r="E30" s="119"/>
      <c r="F30" s="119"/>
      <c r="G30" s="118"/>
      <c r="H30" s="119"/>
      <c r="I30" s="119"/>
      <c r="J30" s="120"/>
      <c r="K30" s="121"/>
      <c r="L30" s="122"/>
      <c r="M30" s="71" t="str">
        <f t="shared" si="12"/>
        <v/>
      </c>
      <c r="N30" s="65">
        <f t="shared" si="13"/>
        <v>0</v>
      </c>
      <c r="O30" s="65">
        <f t="shared" si="14"/>
        <v>0</v>
      </c>
      <c r="P30" s="65">
        <f t="shared" si="15"/>
        <v>0</v>
      </c>
      <c r="Q30" s="65">
        <f t="shared" si="16"/>
        <v>0</v>
      </c>
      <c r="R30" s="62">
        <f t="shared" si="1"/>
        <v>0</v>
      </c>
      <c r="S30" s="21" t="str">
        <f t="shared" si="2"/>
        <v/>
      </c>
      <c r="T30" s="21" t="str">
        <f t="shared" si="3"/>
        <v/>
      </c>
      <c r="U30" s="43" t="str">
        <f t="shared" si="17"/>
        <v/>
      </c>
      <c r="V30" s="43" t="str">
        <f t="shared" si="18"/>
        <v/>
      </c>
      <c r="W30" s="43" t="str">
        <f t="shared" si="19"/>
        <v/>
      </c>
      <c r="X30" s="21" t="str">
        <f t="shared" si="20"/>
        <v/>
      </c>
      <c r="Y30" s="21" t="str">
        <f t="shared" si="21"/>
        <v/>
      </c>
      <c r="Z30" s="21" t="str">
        <f t="shared" si="22"/>
        <v/>
      </c>
      <c r="AA30" s="21" t="str">
        <f t="shared" si="4"/>
        <v/>
      </c>
      <c r="AB30" s="21" t="str">
        <f t="shared" si="5"/>
        <v/>
      </c>
      <c r="AC30" s="21" t="str">
        <f t="shared" si="6"/>
        <v/>
      </c>
      <c r="AD30" s="21" t="str">
        <f t="shared" si="7"/>
        <v/>
      </c>
      <c r="AE30" s="21" t="str">
        <f t="shared" si="8"/>
        <v/>
      </c>
      <c r="AF30" s="36"/>
      <c r="AG30" s="11" t="b">
        <f t="shared" si="23"/>
        <v>0</v>
      </c>
      <c r="AH30" s="11" t="b">
        <f t="shared" si="24"/>
        <v>0</v>
      </c>
      <c r="AI30" s="11" t="b">
        <f t="shared" si="25"/>
        <v>0</v>
      </c>
      <c r="AJ30" s="11" t="b">
        <f t="shared" si="9"/>
        <v>0</v>
      </c>
      <c r="AK30" s="11" t="b">
        <f t="shared" si="10"/>
        <v>0</v>
      </c>
      <c r="AL30" s="11" t="b">
        <f t="shared" si="26"/>
        <v>0</v>
      </c>
      <c r="AM30" s="11" t="b">
        <f t="shared" si="27"/>
        <v>0</v>
      </c>
      <c r="AN30" s="11" t="b">
        <f t="shared" si="28"/>
        <v>0</v>
      </c>
      <c r="AO30" s="11" t="b">
        <f t="shared" si="29"/>
        <v>0</v>
      </c>
      <c r="AP30" s="11" t="b">
        <f t="shared" si="11"/>
        <v>0</v>
      </c>
      <c r="AQ30" s="11" t="b">
        <f t="shared" si="30"/>
        <v>0</v>
      </c>
      <c r="AR30" s="11" t="b">
        <f t="shared" si="31"/>
        <v>0</v>
      </c>
    </row>
    <row r="31" spans="1:44" x14ac:dyDescent="0.2">
      <c r="A31" s="10">
        <v>19</v>
      </c>
      <c r="B31" s="141"/>
      <c r="C31" s="142"/>
      <c r="D31" s="25"/>
      <c r="E31" s="60"/>
      <c r="F31" s="60"/>
      <c r="G31" s="25"/>
      <c r="H31" s="60"/>
      <c r="I31" s="60"/>
      <c r="J31" s="6"/>
      <c r="K31" s="32"/>
      <c r="L31" s="72"/>
      <c r="M31" s="70" t="str">
        <f t="shared" si="12"/>
        <v/>
      </c>
      <c r="N31" s="64">
        <f t="shared" si="13"/>
        <v>0</v>
      </c>
      <c r="O31" s="64">
        <f t="shared" si="14"/>
        <v>0</v>
      </c>
      <c r="P31" s="64">
        <f t="shared" si="15"/>
        <v>0</v>
      </c>
      <c r="Q31" s="64">
        <f t="shared" si="16"/>
        <v>0</v>
      </c>
      <c r="R31" s="61">
        <f t="shared" si="1"/>
        <v>0</v>
      </c>
      <c r="S31" s="22" t="str">
        <f t="shared" si="2"/>
        <v/>
      </c>
      <c r="T31" s="22" t="str">
        <f t="shared" si="3"/>
        <v/>
      </c>
      <c r="U31" s="63" t="str">
        <f t="shared" si="17"/>
        <v/>
      </c>
      <c r="V31" s="63" t="str">
        <f t="shared" si="18"/>
        <v/>
      </c>
      <c r="W31" s="63" t="str">
        <f t="shared" si="19"/>
        <v/>
      </c>
      <c r="X31" s="20" t="str">
        <f t="shared" si="20"/>
        <v/>
      </c>
      <c r="Y31" s="20" t="str">
        <f t="shared" si="21"/>
        <v/>
      </c>
      <c r="Z31" s="20" t="str">
        <f t="shared" si="22"/>
        <v/>
      </c>
      <c r="AA31" s="20" t="str">
        <f t="shared" si="4"/>
        <v/>
      </c>
      <c r="AB31" s="20" t="str">
        <f t="shared" si="5"/>
        <v/>
      </c>
      <c r="AC31" s="20" t="str">
        <f t="shared" si="6"/>
        <v/>
      </c>
      <c r="AD31" s="20" t="str">
        <f t="shared" si="7"/>
        <v/>
      </c>
      <c r="AE31" s="20" t="str">
        <f t="shared" si="8"/>
        <v/>
      </c>
      <c r="AF31" s="34"/>
      <c r="AG31" s="9" t="b">
        <f t="shared" si="23"/>
        <v>0</v>
      </c>
      <c r="AH31" s="9" t="b">
        <f t="shared" si="24"/>
        <v>0</v>
      </c>
      <c r="AI31" s="9" t="b">
        <f t="shared" si="25"/>
        <v>0</v>
      </c>
      <c r="AJ31" s="9" t="b">
        <f t="shared" si="9"/>
        <v>0</v>
      </c>
      <c r="AK31" s="9" t="b">
        <f t="shared" si="10"/>
        <v>0</v>
      </c>
      <c r="AL31" s="9" t="b">
        <f t="shared" si="26"/>
        <v>0</v>
      </c>
      <c r="AM31" s="9" t="b">
        <f t="shared" si="27"/>
        <v>0</v>
      </c>
      <c r="AN31" s="9" t="b">
        <f t="shared" si="28"/>
        <v>0</v>
      </c>
      <c r="AO31" s="9" t="b">
        <f t="shared" si="29"/>
        <v>0</v>
      </c>
      <c r="AP31" s="9" t="b">
        <f t="shared" si="11"/>
        <v>0</v>
      </c>
      <c r="AQ31" s="9" t="b">
        <f t="shared" si="30"/>
        <v>0</v>
      </c>
      <c r="AR31" s="9" t="b">
        <f t="shared" si="31"/>
        <v>0</v>
      </c>
    </row>
    <row r="32" spans="1:44" s="12" customFormat="1" x14ac:dyDescent="0.2">
      <c r="A32" s="117">
        <v>20</v>
      </c>
      <c r="B32" s="139"/>
      <c r="C32" s="140"/>
      <c r="D32" s="118"/>
      <c r="E32" s="119"/>
      <c r="F32" s="119"/>
      <c r="G32" s="118"/>
      <c r="H32" s="119"/>
      <c r="I32" s="119"/>
      <c r="J32" s="120"/>
      <c r="K32" s="121"/>
      <c r="L32" s="122"/>
      <c r="M32" s="71" t="str">
        <f t="shared" si="12"/>
        <v/>
      </c>
      <c r="N32" s="65">
        <f t="shared" si="13"/>
        <v>0</v>
      </c>
      <c r="O32" s="65">
        <f t="shared" si="14"/>
        <v>0</v>
      </c>
      <c r="P32" s="65">
        <f t="shared" si="15"/>
        <v>0</v>
      </c>
      <c r="Q32" s="65">
        <f t="shared" si="16"/>
        <v>0</v>
      </c>
      <c r="R32" s="62">
        <f t="shared" si="1"/>
        <v>0</v>
      </c>
      <c r="S32" s="21" t="str">
        <f t="shared" si="2"/>
        <v/>
      </c>
      <c r="T32" s="21" t="str">
        <f t="shared" si="3"/>
        <v/>
      </c>
      <c r="U32" s="43" t="str">
        <f t="shared" si="17"/>
        <v/>
      </c>
      <c r="V32" s="43" t="str">
        <f t="shared" si="18"/>
        <v/>
      </c>
      <c r="W32" s="43" t="str">
        <f t="shared" si="19"/>
        <v/>
      </c>
      <c r="X32" s="21" t="str">
        <f t="shared" si="20"/>
        <v/>
      </c>
      <c r="Y32" s="21" t="str">
        <f t="shared" si="21"/>
        <v/>
      </c>
      <c r="Z32" s="21" t="str">
        <f t="shared" si="22"/>
        <v/>
      </c>
      <c r="AA32" s="21" t="str">
        <f t="shared" si="4"/>
        <v/>
      </c>
      <c r="AB32" s="21" t="str">
        <f t="shared" si="5"/>
        <v/>
      </c>
      <c r="AC32" s="21" t="str">
        <f t="shared" si="6"/>
        <v/>
      </c>
      <c r="AD32" s="21" t="str">
        <f t="shared" si="7"/>
        <v/>
      </c>
      <c r="AE32" s="21" t="str">
        <f t="shared" si="8"/>
        <v/>
      </c>
      <c r="AF32" s="36"/>
      <c r="AG32" s="11" t="b">
        <f t="shared" si="23"/>
        <v>0</v>
      </c>
      <c r="AH32" s="11" t="b">
        <f t="shared" si="24"/>
        <v>0</v>
      </c>
      <c r="AI32" s="11" t="b">
        <f t="shared" si="25"/>
        <v>0</v>
      </c>
      <c r="AJ32" s="11" t="b">
        <f t="shared" si="9"/>
        <v>0</v>
      </c>
      <c r="AK32" s="11" t="b">
        <f t="shared" si="10"/>
        <v>0</v>
      </c>
      <c r="AL32" s="11" t="b">
        <f t="shared" si="26"/>
        <v>0</v>
      </c>
      <c r="AM32" s="11" t="b">
        <f t="shared" si="27"/>
        <v>0</v>
      </c>
      <c r="AN32" s="11" t="b">
        <f t="shared" si="28"/>
        <v>0</v>
      </c>
      <c r="AO32" s="11" t="b">
        <f t="shared" si="29"/>
        <v>0</v>
      </c>
      <c r="AP32" s="11" t="b">
        <f t="shared" si="11"/>
        <v>0</v>
      </c>
      <c r="AQ32" s="11" t="b">
        <f t="shared" si="30"/>
        <v>0</v>
      </c>
      <c r="AR32" s="11" t="b">
        <f t="shared" si="31"/>
        <v>0</v>
      </c>
    </row>
    <row r="33" spans="1:44" x14ac:dyDescent="0.2">
      <c r="A33" s="10">
        <v>21</v>
      </c>
      <c r="B33" s="141"/>
      <c r="C33" s="142"/>
      <c r="D33" s="25"/>
      <c r="E33" s="60"/>
      <c r="F33" s="60"/>
      <c r="G33" s="25"/>
      <c r="H33" s="60"/>
      <c r="I33" s="60"/>
      <c r="J33" s="6"/>
      <c r="K33" s="32"/>
      <c r="L33" s="72"/>
      <c r="M33" s="70" t="str">
        <f t="shared" si="12"/>
        <v/>
      </c>
      <c r="N33" s="64">
        <f t="shared" si="13"/>
        <v>0</v>
      </c>
      <c r="O33" s="64">
        <f t="shared" si="14"/>
        <v>0</v>
      </c>
      <c r="P33" s="64">
        <f t="shared" si="15"/>
        <v>0</v>
      </c>
      <c r="Q33" s="64">
        <f t="shared" si="16"/>
        <v>0</v>
      </c>
      <c r="R33" s="61">
        <f t="shared" si="1"/>
        <v>0</v>
      </c>
      <c r="S33" s="22" t="str">
        <f t="shared" si="2"/>
        <v/>
      </c>
      <c r="T33" s="22" t="str">
        <f t="shared" si="3"/>
        <v/>
      </c>
      <c r="U33" s="63" t="str">
        <f t="shared" si="17"/>
        <v/>
      </c>
      <c r="V33" s="63" t="str">
        <f t="shared" si="18"/>
        <v/>
      </c>
      <c r="W33" s="63" t="str">
        <f t="shared" si="19"/>
        <v/>
      </c>
      <c r="X33" s="20" t="str">
        <f t="shared" si="20"/>
        <v/>
      </c>
      <c r="Y33" s="20" t="str">
        <f t="shared" si="21"/>
        <v/>
      </c>
      <c r="Z33" s="20" t="str">
        <f t="shared" si="22"/>
        <v/>
      </c>
      <c r="AA33" s="20" t="str">
        <f t="shared" si="4"/>
        <v/>
      </c>
      <c r="AB33" s="20" t="str">
        <f t="shared" si="5"/>
        <v/>
      </c>
      <c r="AC33" s="20" t="str">
        <f t="shared" si="6"/>
        <v/>
      </c>
      <c r="AD33" s="20" t="str">
        <f t="shared" si="7"/>
        <v/>
      </c>
      <c r="AE33" s="20" t="str">
        <f t="shared" si="8"/>
        <v/>
      </c>
      <c r="AF33" s="34"/>
      <c r="AG33" s="9" t="b">
        <f t="shared" si="23"/>
        <v>0</v>
      </c>
      <c r="AH33" s="9" t="b">
        <f t="shared" si="24"/>
        <v>0</v>
      </c>
      <c r="AI33" s="9" t="b">
        <f t="shared" si="25"/>
        <v>0</v>
      </c>
      <c r="AJ33" s="9" t="b">
        <f t="shared" si="9"/>
        <v>0</v>
      </c>
      <c r="AK33" s="9" t="b">
        <f t="shared" si="10"/>
        <v>0</v>
      </c>
      <c r="AL33" s="9" t="b">
        <f t="shared" si="26"/>
        <v>0</v>
      </c>
      <c r="AM33" s="9" t="b">
        <f t="shared" si="27"/>
        <v>0</v>
      </c>
      <c r="AN33" s="9" t="b">
        <f t="shared" si="28"/>
        <v>0</v>
      </c>
      <c r="AO33" s="9" t="b">
        <f t="shared" si="29"/>
        <v>0</v>
      </c>
      <c r="AP33" s="9" t="b">
        <f t="shared" si="11"/>
        <v>0</v>
      </c>
      <c r="AQ33" s="9" t="b">
        <f t="shared" si="30"/>
        <v>0</v>
      </c>
      <c r="AR33" s="9" t="b">
        <f t="shared" si="31"/>
        <v>0</v>
      </c>
    </row>
    <row r="34" spans="1:44" s="12" customFormat="1" x14ac:dyDescent="0.2">
      <c r="A34" s="117">
        <v>22</v>
      </c>
      <c r="B34" s="139"/>
      <c r="C34" s="140"/>
      <c r="D34" s="118"/>
      <c r="E34" s="119"/>
      <c r="F34" s="119"/>
      <c r="G34" s="118"/>
      <c r="H34" s="119"/>
      <c r="I34" s="119"/>
      <c r="J34" s="120"/>
      <c r="K34" s="121"/>
      <c r="L34" s="122"/>
      <c r="M34" s="71" t="str">
        <f t="shared" si="12"/>
        <v/>
      </c>
      <c r="N34" s="65">
        <f t="shared" si="13"/>
        <v>0</v>
      </c>
      <c r="O34" s="65">
        <f t="shared" si="14"/>
        <v>0</v>
      </c>
      <c r="P34" s="65">
        <f t="shared" si="15"/>
        <v>0</v>
      </c>
      <c r="Q34" s="65">
        <f t="shared" si="16"/>
        <v>0</v>
      </c>
      <c r="R34" s="62">
        <f t="shared" si="1"/>
        <v>0</v>
      </c>
      <c r="S34" s="21" t="str">
        <f t="shared" si="2"/>
        <v/>
      </c>
      <c r="T34" s="21" t="str">
        <f t="shared" si="3"/>
        <v/>
      </c>
      <c r="U34" s="43" t="str">
        <f t="shared" si="17"/>
        <v/>
      </c>
      <c r="V34" s="43" t="str">
        <f t="shared" si="18"/>
        <v/>
      </c>
      <c r="W34" s="43" t="str">
        <f t="shared" si="19"/>
        <v/>
      </c>
      <c r="X34" s="21" t="str">
        <f t="shared" si="20"/>
        <v/>
      </c>
      <c r="Y34" s="21" t="str">
        <f t="shared" si="21"/>
        <v/>
      </c>
      <c r="Z34" s="21" t="str">
        <f t="shared" si="22"/>
        <v/>
      </c>
      <c r="AA34" s="21" t="str">
        <f t="shared" si="4"/>
        <v/>
      </c>
      <c r="AB34" s="21" t="str">
        <f t="shared" si="5"/>
        <v/>
      </c>
      <c r="AC34" s="21" t="str">
        <f t="shared" si="6"/>
        <v/>
      </c>
      <c r="AD34" s="21" t="str">
        <f t="shared" si="7"/>
        <v/>
      </c>
      <c r="AE34" s="21" t="str">
        <f t="shared" si="8"/>
        <v/>
      </c>
      <c r="AF34" s="36"/>
      <c r="AG34" s="11" t="b">
        <f t="shared" si="23"/>
        <v>0</v>
      </c>
      <c r="AH34" s="11" t="b">
        <f t="shared" si="24"/>
        <v>0</v>
      </c>
      <c r="AI34" s="11" t="b">
        <f t="shared" si="25"/>
        <v>0</v>
      </c>
      <c r="AJ34" s="11" t="b">
        <f t="shared" si="9"/>
        <v>0</v>
      </c>
      <c r="AK34" s="11" t="b">
        <f t="shared" si="10"/>
        <v>0</v>
      </c>
      <c r="AL34" s="11" t="b">
        <f t="shared" si="26"/>
        <v>0</v>
      </c>
      <c r="AM34" s="11" t="b">
        <f t="shared" si="27"/>
        <v>0</v>
      </c>
      <c r="AN34" s="11" t="b">
        <f t="shared" si="28"/>
        <v>0</v>
      </c>
      <c r="AO34" s="11" t="b">
        <f t="shared" si="29"/>
        <v>0</v>
      </c>
      <c r="AP34" s="11" t="b">
        <f t="shared" si="11"/>
        <v>0</v>
      </c>
      <c r="AQ34" s="11" t="b">
        <f t="shared" si="30"/>
        <v>0</v>
      </c>
      <c r="AR34" s="11" t="b">
        <f t="shared" si="31"/>
        <v>0</v>
      </c>
    </row>
    <row r="35" spans="1:44" x14ac:dyDescent="0.2">
      <c r="A35" s="10">
        <v>23</v>
      </c>
      <c r="B35" s="141"/>
      <c r="C35" s="142"/>
      <c r="D35" s="25"/>
      <c r="E35" s="60"/>
      <c r="F35" s="60"/>
      <c r="G35" s="25"/>
      <c r="H35" s="60"/>
      <c r="I35" s="60"/>
      <c r="J35" s="6"/>
      <c r="K35" s="32"/>
      <c r="L35" s="72"/>
      <c r="M35" s="70" t="str">
        <f t="shared" si="12"/>
        <v/>
      </c>
      <c r="N35" s="64">
        <f t="shared" si="13"/>
        <v>0</v>
      </c>
      <c r="O35" s="64">
        <f t="shared" si="14"/>
        <v>0</v>
      </c>
      <c r="P35" s="64">
        <f t="shared" si="15"/>
        <v>0</v>
      </c>
      <c r="Q35" s="64">
        <f t="shared" si="16"/>
        <v>0</v>
      </c>
      <c r="R35" s="61">
        <f t="shared" si="1"/>
        <v>0</v>
      </c>
      <c r="S35" s="22" t="str">
        <f t="shared" si="2"/>
        <v/>
      </c>
      <c r="T35" s="22" t="str">
        <f t="shared" si="3"/>
        <v/>
      </c>
      <c r="U35" s="63" t="str">
        <f t="shared" si="17"/>
        <v/>
      </c>
      <c r="V35" s="63" t="str">
        <f t="shared" si="18"/>
        <v/>
      </c>
      <c r="W35" s="63" t="str">
        <f t="shared" si="19"/>
        <v/>
      </c>
      <c r="X35" s="20" t="str">
        <f t="shared" si="20"/>
        <v/>
      </c>
      <c r="Y35" s="20" t="str">
        <f t="shared" si="21"/>
        <v/>
      </c>
      <c r="Z35" s="20" t="str">
        <f t="shared" si="22"/>
        <v/>
      </c>
      <c r="AA35" s="20" t="str">
        <f t="shared" si="4"/>
        <v/>
      </c>
      <c r="AB35" s="20" t="str">
        <f t="shared" si="5"/>
        <v/>
      </c>
      <c r="AC35" s="20" t="str">
        <f t="shared" si="6"/>
        <v/>
      </c>
      <c r="AD35" s="20" t="str">
        <f t="shared" si="7"/>
        <v/>
      </c>
      <c r="AE35" s="20" t="str">
        <f t="shared" si="8"/>
        <v/>
      </c>
      <c r="AF35" s="34"/>
      <c r="AG35" s="9" t="b">
        <f t="shared" si="23"/>
        <v>0</v>
      </c>
      <c r="AH35" s="9" t="b">
        <f t="shared" si="24"/>
        <v>0</v>
      </c>
      <c r="AI35" s="9" t="b">
        <f t="shared" si="25"/>
        <v>0</v>
      </c>
      <c r="AJ35" s="9" t="b">
        <f t="shared" si="9"/>
        <v>0</v>
      </c>
      <c r="AK35" s="9" t="b">
        <f t="shared" si="10"/>
        <v>0</v>
      </c>
      <c r="AL35" s="9" t="b">
        <f t="shared" si="26"/>
        <v>0</v>
      </c>
      <c r="AM35" s="9" t="b">
        <f t="shared" si="27"/>
        <v>0</v>
      </c>
      <c r="AN35" s="9" t="b">
        <f t="shared" si="28"/>
        <v>0</v>
      </c>
      <c r="AO35" s="9" t="b">
        <f t="shared" si="29"/>
        <v>0</v>
      </c>
      <c r="AP35" s="9" t="b">
        <f t="shared" si="11"/>
        <v>0</v>
      </c>
      <c r="AQ35" s="9" t="b">
        <f t="shared" si="30"/>
        <v>0</v>
      </c>
      <c r="AR35" s="9" t="b">
        <f t="shared" si="31"/>
        <v>0</v>
      </c>
    </row>
    <row r="36" spans="1:44" s="12" customFormat="1" x14ac:dyDescent="0.2">
      <c r="A36" s="117">
        <v>24</v>
      </c>
      <c r="B36" s="139"/>
      <c r="C36" s="140"/>
      <c r="D36" s="118"/>
      <c r="E36" s="119"/>
      <c r="F36" s="119"/>
      <c r="G36" s="118"/>
      <c r="H36" s="119"/>
      <c r="I36" s="119"/>
      <c r="J36" s="120"/>
      <c r="K36" s="121"/>
      <c r="L36" s="122"/>
      <c r="M36" s="71" t="str">
        <f t="shared" si="12"/>
        <v/>
      </c>
      <c r="N36" s="65">
        <f t="shared" si="13"/>
        <v>0</v>
      </c>
      <c r="O36" s="65">
        <f t="shared" si="14"/>
        <v>0</v>
      </c>
      <c r="P36" s="65">
        <f t="shared" si="15"/>
        <v>0</v>
      </c>
      <c r="Q36" s="65">
        <f t="shared" si="16"/>
        <v>0</v>
      </c>
      <c r="R36" s="62">
        <f t="shared" si="1"/>
        <v>0</v>
      </c>
      <c r="S36" s="21" t="str">
        <f t="shared" si="2"/>
        <v/>
      </c>
      <c r="T36" s="21" t="str">
        <f t="shared" si="3"/>
        <v/>
      </c>
      <c r="U36" s="43" t="str">
        <f t="shared" si="17"/>
        <v/>
      </c>
      <c r="V36" s="43" t="str">
        <f t="shared" si="18"/>
        <v/>
      </c>
      <c r="W36" s="43" t="str">
        <f t="shared" si="19"/>
        <v/>
      </c>
      <c r="X36" s="21" t="str">
        <f t="shared" si="20"/>
        <v/>
      </c>
      <c r="Y36" s="21" t="str">
        <f t="shared" si="21"/>
        <v/>
      </c>
      <c r="Z36" s="21" t="str">
        <f t="shared" si="22"/>
        <v/>
      </c>
      <c r="AA36" s="21" t="str">
        <f t="shared" si="4"/>
        <v/>
      </c>
      <c r="AB36" s="21" t="str">
        <f t="shared" si="5"/>
        <v/>
      </c>
      <c r="AC36" s="21" t="str">
        <f t="shared" si="6"/>
        <v/>
      </c>
      <c r="AD36" s="21" t="str">
        <f t="shared" si="7"/>
        <v/>
      </c>
      <c r="AE36" s="21" t="str">
        <f t="shared" si="8"/>
        <v/>
      </c>
      <c r="AF36" s="36"/>
      <c r="AG36" s="11" t="b">
        <f t="shared" si="23"/>
        <v>0</v>
      </c>
      <c r="AH36" s="11" t="b">
        <f t="shared" si="24"/>
        <v>0</v>
      </c>
      <c r="AI36" s="11" t="b">
        <f t="shared" si="25"/>
        <v>0</v>
      </c>
      <c r="AJ36" s="11" t="b">
        <f t="shared" si="9"/>
        <v>0</v>
      </c>
      <c r="AK36" s="11" t="b">
        <f t="shared" si="10"/>
        <v>0</v>
      </c>
      <c r="AL36" s="11" t="b">
        <f t="shared" si="26"/>
        <v>0</v>
      </c>
      <c r="AM36" s="11" t="b">
        <f t="shared" si="27"/>
        <v>0</v>
      </c>
      <c r="AN36" s="11" t="b">
        <f t="shared" si="28"/>
        <v>0</v>
      </c>
      <c r="AO36" s="11" t="b">
        <f t="shared" si="29"/>
        <v>0</v>
      </c>
      <c r="AP36" s="11" t="b">
        <f t="shared" si="11"/>
        <v>0</v>
      </c>
      <c r="AQ36" s="11" t="b">
        <f t="shared" si="30"/>
        <v>0</v>
      </c>
      <c r="AR36" s="11" t="b">
        <f t="shared" si="31"/>
        <v>0</v>
      </c>
    </row>
    <row r="37" spans="1:44" x14ac:dyDescent="0.2">
      <c r="A37" s="10">
        <v>25</v>
      </c>
      <c r="B37" s="141"/>
      <c r="C37" s="142"/>
      <c r="D37" s="25"/>
      <c r="E37" s="60"/>
      <c r="F37" s="60"/>
      <c r="G37" s="25"/>
      <c r="H37" s="60"/>
      <c r="I37" s="60"/>
      <c r="J37" s="6"/>
      <c r="K37" s="32"/>
      <c r="L37" s="72"/>
      <c r="M37" s="70" t="str">
        <f t="shared" si="12"/>
        <v/>
      </c>
      <c r="N37" s="64">
        <f t="shared" si="13"/>
        <v>0</v>
      </c>
      <c r="O37" s="64">
        <f t="shared" si="14"/>
        <v>0</v>
      </c>
      <c r="P37" s="64">
        <f t="shared" si="15"/>
        <v>0</v>
      </c>
      <c r="Q37" s="64">
        <f t="shared" si="16"/>
        <v>0</v>
      </c>
      <c r="R37" s="61">
        <f t="shared" si="1"/>
        <v>0</v>
      </c>
      <c r="S37" s="22" t="str">
        <f t="shared" si="2"/>
        <v/>
      </c>
      <c r="T37" s="22" t="str">
        <f t="shared" si="3"/>
        <v/>
      </c>
      <c r="U37" s="63" t="str">
        <f t="shared" si="17"/>
        <v/>
      </c>
      <c r="V37" s="63" t="str">
        <f t="shared" si="18"/>
        <v/>
      </c>
      <c r="W37" s="63" t="str">
        <f t="shared" si="19"/>
        <v/>
      </c>
      <c r="X37" s="20" t="str">
        <f t="shared" si="20"/>
        <v/>
      </c>
      <c r="Y37" s="20" t="str">
        <f t="shared" si="21"/>
        <v/>
      </c>
      <c r="Z37" s="20" t="str">
        <f t="shared" si="22"/>
        <v/>
      </c>
      <c r="AA37" s="20" t="str">
        <f t="shared" si="4"/>
        <v/>
      </c>
      <c r="AB37" s="20" t="str">
        <f t="shared" si="5"/>
        <v/>
      </c>
      <c r="AC37" s="20" t="str">
        <f t="shared" si="6"/>
        <v/>
      </c>
      <c r="AD37" s="20" t="str">
        <f t="shared" si="7"/>
        <v/>
      </c>
      <c r="AE37" s="20" t="str">
        <f t="shared" si="8"/>
        <v/>
      </c>
      <c r="AF37" s="34"/>
      <c r="AG37" s="9" t="b">
        <f t="shared" si="23"/>
        <v>0</v>
      </c>
      <c r="AH37" s="9" t="b">
        <f t="shared" si="24"/>
        <v>0</v>
      </c>
      <c r="AI37" s="9" t="b">
        <f t="shared" si="25"/>
        <v>0</v>
      </c>
      <c r="AJ37" s="9" t="b">
        <f t="shared" si="9"/>
        <v>0</v>
      </c>
      <c r="AK37" s="9" t="b">
        <f t="shared" si="10"/>
        <v>0</v>
      </c>
      <c r="AL37" s="9" t="b">
        <f t="shared" si="26"/>
        <v>0</v>
      </c>
      <c r="AM37" s="9" t="b">
        <f t="shared" si="27"/>
        <v>0</v>
      </c>
      <c r="AN37" s="9" t="b">
        <f t="shared" si="28"/>
        <v>0</v>
      </c>
      <c r="AO37" s="9" t="b">
        <f t="shared" si="29"/>
        <v>0</v>
      </c>
      <c r="AP37" s="9" t="b">
        <f t="shared" si="11"/>
        <v>0</v>
      </c>
      <c r="AQ37" s="9" t="b">
        <f t="shared" si="30"/>
        <v>0</v>
      </c>
      <c r="AR37" s="9" t="b">
        <f t="shared" si="31"/>
        <v>0</v>
      </c>
    </row>
    <row r="38" spans="1:44" s="13" customFormat="1" x14ac:dyDescent="0.2">
      <c r="A38" s="117">
        <v>26</v>
      </c>
      <c r="B38" s="139"/>
      <c r="C38" s="140"/>
      <c r="D38" s="118"/>
      <c r="E38" s="119"/>
      <c r="F38" s="119"/>
      <c r="G38" s="118"/>
      <c r="H38" s="119"/>
      <c r="I38" s="119"/>
      <c r="J38" s="120"/>
      <c r="K38" s="121"/>
      <c r="L38" s="122"/>
      <c r="M38" s="71" t="str">
        <f t="shared" si="12"/>
        <v/>
      </c>
      <c r="N38" s="65">
        <f t="shared" si="13"/>
        <v>0</v>
      </c>
      <c r="O38" s="65">
        <f t="shared" si="14"/>
        <v>0</v>
      </c>
      <c r="P38" s="65">
        <f t="shared" si="15"/>
        <v>0</v>
      </c>
      <c r="Q38" s="65">
        <f t="shared" si="16"/>
        <v>0</v>
      </c>
      <c r="R38" s="62">
        <f t="shared" si="1"/>
        <v>0</v>
      </c>
      <c r="S38" s="21" t="str">
        <f t="shared" si="2"/>
        <v/>
      </c>
      <c r="T38" s="21" t="str">
        <f t="shared" si="3"/>
        <v/>
      </c>
      <c r="U38" s="43" t="str">
        <f t="shared" si="17"/>
        <v/>
      </c>
      <c r="V38" s="43" t="str">
        <f t="shared" si="18"/>
        <v/>
      </c>
      <c r="W38" s="43" t="str">
        <f t="shared" si="19"/>
        <v/>
      </c>
      <c r="X38" s="21" t="str">
        <f t="shared" si="20"/>
        <v/>
      </c>
      <c r="Y38" s="21" t="str">
        <f t="shared" si="21"/>
        <v/>
      </c>
      <c r="Z38" s="21" t="str">
        <f t="shared" si="22"/>
        <v/>
      </c>
      <c r="AA38" s="21" t="str">
        <f t="shared" si="4"/>
        <v/>
      </c>
      <c r="AB38" s="21" t="str">
        <f t="shared" si="5"/>
        <v/>
      </c>
      <c r="AC38" s="21" t="str">
        <f t="shared" si="6"/>
        <v/>
      </c>
      <c r="AD38" s="21" t="str">
        <f t="shared" si="7"/>
        <v/>
      </c>
      <c r="AE38" s="21" t="str">
        <f t="shared" si="8"/>
        <v/>
      </c>
      <c r="AF38" s="36"/>
      <c r="AG38" s="11" t="b">
        <f t="shared" si="23"/>
        <v>0</v>
      </c>
      <c r="AH38" s="11" t="b">
        <f t="shared" si="24"/>
        <v>0</v>
      </c>
      <c r="AI38" s="11" t="b">
        <f t="shared" si="25"/>
        <v>0</v>
      </c>
      <c r="AJ38" s="11" t="b">
        <f t="shared" si="9"/>
        <v>0</v>
      </c>
      <c r="AK38" s="11" t="b">
        <f t="shared" si="10"/>
        <v>0</v>
      </c>
      <c r="AL38" s="11" t="b">
        <f t="shared" si="26"/>
        <v>0</v>
      </c>
      <c r="AM38" s="11" t="b">
        <f t="shared" si="27"/>
        <v>0</v>
      </c>
      <c r="AN38" s="11" t="b">
        <f t="shared" si="28"/>
        <v>0</v>
      </c>
      <c r="AO38" s="11" t="b">
        <f t="shared" si="29"/>
        <v>0</v>
      </c>
      <c r="AP38" s="11" t="b">
        <f t="shared" si="11"/>
        <v>0</v>
      </c>
      <c r="AQ38" s="11" t="b">
        <f t="shared" si="30"/>
        <v>0</v>
      </c>
      <c r="AR38" s="11" t="b">
        <f t="shared" si="31"/>
        <v>0</v>
      </c>
    </row>
    <row r="39" spans="1:44" s="1" customFormat="1" x14ac:dyDescent="0.2">
      <c r="A39" s="10">
        <v>27</v>
      </c>
      <c r="B39" s="141"/>
      <c r="C39" s="142"/>
      <c r="D39" s="25"/>
      <c r="E39" s="60"/>
      <c r="F39" s="60"/>
      <c r="G39" s="25"/>
      <c r="H39" s="60"/>
      <c r="I39" s="60"/>
      <c r="J39" s="6"/>
      <c r="K39" s="32"/>
      <c r="L39" s="72"/>
      <c r="M39" s="70" t="str">
        <f t="shared" si="12"/>
        <v/>
      </c>
      <c r="N39" s="64">
        <f t="shared" si="13"/>
        <v>0</v>
      </c>
      <c r="O39" s="64">
        <f t="shared" si="14"/>
        <v>0</v>
      </c>
      <c r="P39" s="64">
        <f t="shared" si="15"/>
        <v>0</v>
      </c>
      <c r="Q39" s="64">
        <f t="shared" si="16"/>
        <v>0</v>
      </c>
      <c r="R39" s="61">
        <f t="shared" si="1"/>
        <v>0</v>
      </c>
      <c r="S39" s="22" t="str">
        <f t="shared" si="2"/>
        <v/>
      </c>
      <c r="T39" s="22" t="str">
        <f t="shared" si="3"/>
        <v/>
      </c>
      <c r="U39" s="63" t="str">
        <f t="shared" si="17"/>
        <v/>
      </c>
      <c r="V39" s="63" t="str">
        <f t="shared" si="18"/>
        <v/>
      </c>
      <c r="W39" s="63" t="str">
        <f t="shared" si="19"/>
        <v/>
      </c>
      <c r="X39" s="20" t="str">
        <f t="shared" si="20"/>
        <v/>
      </c>
      <c r="Y39" s="20" t="str">
        <f t="shared" si="21"/>
        <v/>
      </c>
      <c r="Z39" s="20" t="str">
        <f t="shared" si="22"/>
        <v/>
      </c>
      <c r="AA39" s="20" t="str">
        <f t="shared" si="4"/>
        <v/>
      </c>
      <c r="AB39" s="20" t="str">
        <f t="shared" si="5"/>
        <v/>
      </c>
      <c r="AC39" s="20" t="str">
        <f t="shared" si="6"/>
        <v/>
      </c>
      <c r="AD39" s="20" t="str">
        <f t="shared" si="7"/>
        <v/>
      </c>
      <c r="AE39" s="20" t="str">
        <f t="shared" si="8"/>
        <v/>
      </c>
      <c r="AF39" s="34"/>
      <c r="AG39" s="9" t="b">
        <f t="shared" si="23"/>
        <v>0</v>
      </c>
      <c r="AH39" s="9" t="b">
        <f t="shared" si="24"/>
        <v>0</v>
      </c>
      <c r="AI39" s="9" t="b">
        <f t="shared" si="25"/>
        <v>0</v>
      </c>
      <c r="AJ39" s="9" t="b">
        <f t="shared" si="9"/>
        <v>0</v>
      </c>
      <c r="AK39" s="9" t="b">
        <f t="shared" si="10"/>
        <v>0</v>
      </c>
      <c r="AL39" s="9" t="b">
        <f t="shared" si="26"/>
        <v>0</v>
      </c>
      <c r="AM39" s="9" t="b">
        <f t="shared" si="27"/>
        <v>0</v>
      </c>
      <c r="AN39" s="9" t="b">
        <f t="shared" si="28"/>
        <v>0</v>
      </c>
      <c r="AO39" s="9" t="b">
        <f t="shared" si="29"/>
        <v>0</v>
      </c>
      <c r="AP39" s="9" t="b">
        <f t="shared" si="11"/>
        <v>0</v>
      </c>
      <c r="AQ39" s="9" t="b">
        <f t="shared" si="30"/>
        <v>0</v>
      </c>
      <c r="AR39" s="9" t="b">
        <f t="shared" si="31"/>
        <v>0</v>
      </c>
    </row>
    <row r="40" spans="1:44" s="13" customFormat="1" x14ac:dyDescent="0.2">
      <c r="A40" s="117">
        <v>28</v>
      </c>
      <c r="B40" s="139"/>
      <c r="C40" s="140"/>
      <c r="D40" s="118"/>
      <c r="E40" s="119"/>
      <c r="F40" s="119"/>
      <c r="G40" s="118"/>
      <c r="H40" s="119"/>
      <c r="I40" s="119"/>
      <c r="J40" s="120"/>
      <c r="K40" s="121"/>
      <c r="L40" s="122"/>
      <c r="M40" s="71" t="str">
        <f t="shared" si="12"/>
        <v/>
      </c>
      <c r="N40" s="65">
        <f t="shared" si="13"/>
        <v>0</v>
      </c>
      <c r="O40" s="65">
        <f t="shared" si="14"/>
        <v>0</v>
      </c>
      <c r="P40" s="65">
        <f t="shared" si="15"/>
        <v>0</v>
      </c>
      <c r="Q40" s="65">
        <f t="shared" si="16"/>
        <v>0</v>
      </c>
      <c r="R40" s="62">
        <f t="shared" si="1"/>
        <v>0</v>
      </c>
      <c r="S40" s="21" t="str">
        <f t="shared" si="2"/>
        <v/>
      </c>
      <c r="T40" s="21" t="str">
        <f t="shared" si="3"/>
        <v/>
      </c>
      <c r="U40" s="43" t="str">
        <f t="shared" si="17"/>
        <v/>
      </c>
      <c r="V40" s="43" t="str">
        <f t="shared" si="18"/>
        <v/>
      </c>
      <c r="W40" s="43" t="str">
        <f t="shared" si="19"/>
        <v/>
      </c>
      <c r="X40" s="21" t="str">
        <f t="shared" si="20"/>
        <v/>
      </c>
      <c r="Y40" s="21" t="str">
        <f t="shared" si="21"/>
        <v/>
      </c>
      <c r="Z40" s="21" t="str">
        <f t="shared" si="22"/>
        <v/>
      </c>
      <c r="AA40" s="21" t="str">
        <f t="shared" si="4"/>
        <v/>
      </c>
      <c r="AB40" s="21" t="str">
        <f t="shared" si="5"/>
        <v/>
      </c>
      <c r="AC40" s="21" t="str">
        <f t="shared" si="6"/>
        <v/>
      </c>
      <c r="AD40" s="21" t="str">
        <f t="shared" si="7"/>
        <v/>
      </c>
      <c r="AE40" s="21" t="str">
        <f t="shared" si="8"/>
        <v/>
      </c>
      <c r="AF40" s="36"/>
      <c r="AG40" s="11" t="b">
        <f t="shared" si="23"/>
        <v>0</v>
      </c>
      <c r="AH40" s="11" t="b">
        <f t="shared" si="24"/>
        <v>0</v>
      </c>
      <c r="AI40" s="11" t="b">
        <f t="shared" si="25"/>
        <v>0</v>
      </c>
      <c r="AJ40" s="11" t="b">
        <f t="shared" si="9"/>
        <v>0</v>
      </c>
      <c r="AK40" s="11" t="b">
        <f t="shared" si="10"/>
        <v>0</v>
      </c>
      <c r="AL40" s="11" t="b">
        <f t="shared" si="26"/>
        <v>0</v>
      </c>
      <c r="AM40" s="11" t="b">
        <f t="shared" si="27"/>
        <v>0</v>
      </c>
      <c r="AN40" s="11" t="b">
        <f t="shared" si="28"/>
        <v>0</v>
      </c>
      <c r="AO40" s="11" t="b">
        <f t="shared" si="29"/>
        <v>0</v>
      </c>
      <c r="AP40" s="11" t="b">
        <f t="shared" si="11"/>
        <v>0</v>
      </c>
      <c r="AQ40" s="11" t="b">
        <f t="shared" si="30"/>
        <v>0</v>
      </c>
      <c r="AR40" s="11" t="b">
        <f t="shared" si="31"/>
        <v>0</v>
      </c>
    </row>
    <row r="41" spans="1:44" s="1" customFormat="1" ht="13.5" thickBot="1" x14ac:dyDescent="0.25">
      <c r="A41" s="49">
        <v>29</v>
      </c>
      <c r="B41" s="227"/>
      <c r="C41" s="228"/>
      <c r="D41" s="25"/>
      <c r="E41" s="60"/>
      <c r="F41" s="60"/>
      <c r="G41" s="25"/>
      <c r="H41" s="60"/>
      <c r="I41" s="60"/>
      <c r="J41" s="6"/>
      <c r="K41" s="32"/>
      <c r="L41" s="72"/>
      <c r="M41" s="70" t="str">
        <f t="shared" si="12"/>
        <v/>
      </c>
      <c r="N41" s="64">
        <f t="shared" si="13"/>
        <v>0</v>
      </c>
      <c r="O41" s="64">
        <f t="shared" si="14"/>
        <v>0</v>
      </c>
      <c r="P41" s="64">
        <f t="shared" si="15"/>
        <v>0</v>
      </c>
      <c r="Q41" s="64">
        <f t="shared" si="16"/>
        <v>0</v>
      </c>
      <c r="R41" s="61">
        <f t="shared" si="1"/>
        <v>0</v>
      </c>
      <c r="S41" s="22" t="str">
        <f t="shared" si="2"/>
        <v/>
      </c>
      <c r="T41" s="22" t="str">
        <f t="shared" si="3"/>
        <v/>
      </c>
      <c r="U41" s="63" t="str">
        <f t="shared" si="17"/>
        <v/>
      </c>
      <c r="V41" s="63" t="str">
        <f t="shared" si="18"/>
        <v/>
      </c>
      <c r="W41" s="63" t="str">
        <f t="shared" si="19"/>
        <v/>
      </c>
      <c r="X41" s="20" t="str">
        <f t="shared" si="20"/>
        <v/>
      </c>
      <c r="Y41" s="20" t="str">
        <f t="shared" si="21"/>
        <v/>
      </c>
      <c r="Z41" s="20" t="str">
        <f t="shared" si="22"/>
        <v/>
      </c>
      <c r="AA41" s="20" t="str">
        <f t="shared" si="4"/>
        <v/>
      </c>
      <c r="AB41" s="20" t="str">
        <f t="shared" si="5"/>
        <v/>
      </c>
      <c r="AC41" s="20" t="str">
        <f t="shared" si="6"/>
        <v/>
      </c>
      <c r="AD41" s="20" t="str">
        <f t="shared" si="7"/>
        <v/>
      </c>
      <c r="AE41" s="20" t="str">
        <f t="shared" si="8"/>
        <v/>
      </c>
      <c r="AF41" s="34"/>
      <c r="AG41" s="9" t="b">
        <f t="shared" si="23"/>
        <v>0</v>
      </c>
      <c r="AH41" s="9" t="b">
        <f t="shared" si="24"/>
        <v>0</v>
      </c>
      <c r="AI41" s="9" t="b">
        <f t="shared" si="25"/>
        <v>0</v>
      </c>
      <c r="AJ41" s="9" t="b">
        <f t="shared" si="9"/>
        <v>0</v>
      </c>
      <c r="AK41" s="9" t="b">
        <f t="shared" si="10"/>
        <v>0</v>
      </c>
      <c r="AL41" s="9" t="b">
        <f t="shared" si="26"/>
        <v>0</v>
      </c>
      <c r="AM41" s="9" t="b">
        <f t="shared" si="27"/>
        <v>0</v>
      </c>
      <c r="AN41" s="9" t="b">
        <f t="shared" si="28"/>
        <v>0</v>
      </c>
      <c r="AO41" s="9" t="b">
        <f t="shared" si="29"/>
        <v>0</v>
      </c>
      <c r="AP41" s="9" t="b">
        <f t="shared" si="11"/>
        <v>0</v>
      </c>
      <c r="AQ41" s="9" t="b">
        <f t="shared" si="30"/>
        <v>0</v>
      </c>
      <c r="AR41" s="9" t="b">
        <f t="shared" si="31"/>
        <v>0</v>
      </c>
    </row>
    <row r="42" spans="1:44" ht="13.5" thickBot="1" x14ac:dyDescent="0.25">
      <c r="A42" s="231" t="s">
        <v>48</v>
      </c>
      <c r="B42" s="232"/>
      <c r="C42" s="232"/>
      <c r="D42" s="79" t="s">
        <v>84</v>
      </c>
      <c r="E42" s="235" t="s">
        <v>83</v>
      </c>
      <c r="F42" s="235"/>
      <c r="G42" s="79" t="s">
        <v>81</v>
      </c>
      <c r="H42" s="235" t="s">
        <v>82</v>
      </c>
      <c r="I42" s="235"/>
      <c r="J42" s="235"/>
      <c r="K42" s="236"/>
      <c r="L42" s="67" t="s">
        <v>96</v>
      </c>
      <c r="M42" s="59" t="str">
        <f>IF(L42="","&lt;-- pro přepočet na m2 napište x","&lt;-- pro přepočet na tabule smažte x")</f>
        <v>&lt;-- pro přepočet na tabule smažte x</v>
      </c>
      <c r="N42" s="4"/>
      <c r="O42" s="4"/>
      <c r="P42" s="4"/>
      <c r="Q42" s="4"/>
      <c r="R42" s="4"/>
      <c r="S42" s="52">
        <f>SUM(S13:S41)</f>
        <v>0</v>
      </c>
      <c r="T42" s="52">
        <f>SUM(T13:T41)</f>
        <v>0</v>
      </c>
      <c r="U42" s="52"/>
      <c r="V42" s="52"/>
      <c r="W42" s="52">
        <f t="shared" ref="W42:AE42" si="32">SUM(W13:W41)</f>
        <v>0</v>
      </c>
      <c r="X42" s="52">
        <f t="shared" si="32"/>
        <v>0</v>
      </c>
      <c r="Y42" s="52">
        <f t="shared" si="32"/>
        <v>0</v>
      </c>
      <c r="Z42" s="52">
        <f t="shared" si="32"/>
        <v>0</v>
      </c>
      <c r="AA42" s="52">
        <f t="shared" si="32"/>
        <v>0</v>
      </c>
      <c r="AB42" s="52">
        <f t="shared" si="32"/>
        <v>0</v>
      </c>
      <c r="AC42" s="52">
        <f t="shared" si="32"/>
        <v>0</v>
      </c>
      <c r="AD42" s="52">
        <f t="shared" si="32"/>
        <v>0</v>
      </c>
      <c r="AE42" s="52">
        <f t="shared" si="32"/>
        <v>0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4" ht="15" customHeight="1" x14ac:dyDescent="0.2">
      <c r="A43" s="233" t="str">
        <f>IF(G43&gt;0,CONCATENATE("Plošný materiál   (",CONCATENATE(CEILING(T42*1.17/5.8,1)," tab."),")"),"Plošný materiál")</f>
        <v>Plošný materiál</v>
      </c>
      <c r="B43" s="234"/>
      <c r="C43" s="234"/>
      <c r="D43" s="84">
        <f>IF(OR(E7="",G43=0),1*0,E7)</f>
        <v>0</v>
      </c>
      <c r="E43" s="237" t="str">
        <f>IFERROR(IFERROR(IF(OR(C7="",G43=0),"-",MID(C7,SEARCH(" ",C7,SEARCH(",",C7)-3)+1,LEN(C7)-SEARCH(" ",C7,SEARCH(",",C7)-3)+1)),MID(C7,1,SEARCH(" ",C7))),C7)</f>
        <v>-</v>
      </c>
      <c r="F43" s="237"/>
      <c r="G43" s="54">
        <f>IF(L42="x",ROUND(T42*1.17,2),CEILING(T42*1.17/5.8,1)*5.8)</f>
        <v>0</v>
      </c>
      <c r="H43" s="241">
        <f t="shared" ref="H43:H49" si="33">G43*D43</f>
        <v>0</v>
      </c>
      <c r="I43" s="241"/>
      <c r="J43" s="241"/>
      <c r="K43" s="242"/>
      <c r="L43" s="55" t="s">
        <v>44</v>
      </c>
      <c r="M43" s="240" t="str">
        <f>IF(L42="x","Formulář počítá množství materiálu (včetně 17 % prořezu) a jeho cenu na m2.","Formulář počítá množství materiálu (včetně 17 % prořezu) a jeho cenu na celé tabule.")</f>
        <v>Formulář počítá množství materiálu (včetně 17 % prořezu) a jeho cenu na m2.</v>
      </c>
      <c r="N43" s="4"/>
      <c r="O43" s="4"/>
      <c r="P43" s="4"/>
      <c r="Q43" s="4"/>
      <c r="R43" s="4"/>
      <c r="S43" s="173" t="s">
        <v>16</v>
      </c>
      <c r="T43" s="173" t="s">
        <v>12</v>
      </c>
      <c r="U43" s="173" t="s">
        <v>13</v>
      </c>
      <c r="V43" s="173" t="s">
        <v>14</v>
      </c>
      <c r="W43" s="171" t="s">
        <v>54</v>
      </c>
      <c r="X43" s="173" t="s">
        <v>28</v>
      </c>
      <c r="Y43" s="173" t="s">
        <v>29</v>
      </c>
      <c r="Z43" s="173" t="s">
        <v>30</v>
      </c>
      <c r="AA43" s="173" t="s">
        <v>50</v>
      </c>
      <c r="AB43" s="173" t="s">
        <v>31</v>
      </c>
      <c r="AC43" s="173" t="s">
        <v>51</v>
      </c>
      <c r="AD43" s="173" t="s">
        <v>37</v>
      </c>
      <c r="AE43" s="173" t="s">
        <v>38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4" ht="15" customHeight="1" x14ac:dyDescent="0.2">
      <c r="A44" s="149" t="s">
        <v>58</v>
      </c>
      <c r="B44" s="150"/>
      <c r="C44" s="150"/>
      <c r="D44" s="85">
        <v>10</v>
      </c>
      <c r="E44" s="214" t="str">
        <f>IF(G44=0,"-",CENY!D11)</f>
        <v>-</v>
      </c>
      <c r="F44" s="214"/>
      <c r="G44" s="81">
        <f>ROUND(S42,2)</f>
        <v>0</v>
      </c>
      <c r="H44" s="218">
        <f t="shared" si="33"/>
        <v>0</v>
      </c>
      <c r="I44" s="218"/>
      <c r="J44" s="218"/>
      <c r="K44" s="219"/>
      <c r="L44" s="56" t="s">
        <v>45</v>
      </c>
      <c r="M44" s="240"/>
      <c r="N44" s="38"/>
      <c r="O44" s="38"/>
      <c r="P44" s="38"/>
      <c r="Q44" s="38"/>
      <c r="R44" s="38"/>
      <c r="S44" s="170"/>
      <c r="T44" s="170"/>
      <c r="U44" s="170"/>
      <c r="V44" s="170"/>
      <c r="W44" s="172"/>
      <c r="X44" s="170"/>
      <c r="Y44" s="170"/>
      <c r="Z44" s="170"/>
      <c r="AA44" s="170"/>
      <c r="AB44" s="170"/>
      <c r="AC44" s="170"/>
      <c r="AD44" s="170"/>
      <c r="AE44" s="170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4" ht="15" customHeight="1" x14ac:dyDescent="0.2">
      <c r="A45" s="149" t="s">
        <v>59</v>
      </c>
      <c r="B45" s="150"/>
      <c r="C45" s="150"/>
      <c r="D45" s="87">
        <f>IF(G45=0,1*0,CENY!D6)</f>
        <v>0</v>
      </c>
      <c r="E45" s="214" t="str">
        <f>IF(G45=0,"-",9.985)</f>
        <v>-</v>
      </c>
      <c r="F45" s="214"/>
      <c r="G45" s="81">
        <f>ROUND(W42*1.17,2)</f>
        <v>0</v>
      </c>
      <c r="H45" s="218">
        <f t="shared" si="33"/>
        <v>0</v>
      </c>
      <c r="I45" s="218"/>
      <c r="J45" s="218"/>
      <c r="K45" s="219"/>
      <c r="L45" s="238">
        <f>CEILING(SUM(H43:H52),1)</f>
        <v>0</v>
      </c>
      <c r="M45" s="240"/>
      <c r="N45" s="39"/>
      <c r="O45" s="39"/>
      <c r="P45" s="39"/>
      <c r="Q45" s="39"/>
      <c r="R45" s="39"/>
      <c r="S45" s="170"/>
      <c r="T45" s="170"/>
      <c r="U45" s="170"/>
      <c r="V45" s="170"/>
      <c r="W45" s="173"/>
      <c r="X45" s="170"/>
      <c r="Y45" s="170"/>
      <c r="Z45" s="170"/>
      <c r="AA45" s="170"/>
      <c r="AB45" s="170"/>
      <c r="AC45" s="170"/>
      <c r="AD45" s="170"/>
      <c r="AE45" s="170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4" ht="15" customHeight="1" thickBot="1" x14ac:dyDescent="0.25">
      <c r="A46" s="149" t="s">
        <v>22</v>
      </c>
      <c r="B46" s="150"/>
      <c r="C46" s="150"/>
      <c r="D46" s="85">
        <f>IF(OR(E8="",G46=0),1*0,E8)</f>
        <v>0</v>
      </c>
      <c r="E46" s="214" t="str">
        <f>IFERROR(IFERROR(IF(OR(C8="",G46=0),"-",MID(C8,SEARCH(" ",C8,SEARCH(",",C8)-3)+1,LEN(C8)-SEARCH(" ",C8,SEARCH(",",C8)-3)+1)),MID(C8,1,SEARCH(" ",C8))),C8)</f>
        <v>-</v>
      </c>
      <c r="F46" s="214"/>
      <c r="G46" s="82">
        <f>ROUND(X42,2)</f>
        <v>0</v>
      </c>
      <c r="H46" s="218">
        <f t="shared" si="33"/>
        <v>0</v>
      </c>
      <c r="I46" s="218"/>
      <c r="J46" s="218"/>
      <c r="K46" s="219"/>
      <c r="L46" s="239"/>
      <c r="M46" s="240"/>
      <c r="N46" s="40"/>
      <c r="O46" s="40"/>
      <c r="P46" s="40"/>
      <c r="Q46" s="40"/>
      <c r="R46" s="40"/>
      <c r="S46" s="16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4" ht="15" customHeight="1" x14ac:dyDescent="0.2">
      <c r="A47" s="137" t="s">
        <v>21</v>
      </c>
      <c r="B47" s="138"/>
      <c r="C47" s="138"/>
      <c r="D47" s="85">
        <f t="shared" ref="D47:D49" si="34">IF(OR(E9="",G47=0),1*0,E9)</f>
        <v>0</v>
      </c>
      <c r="E47" s="214" t="str">
        <f>IFERROR(IFERROR(IF(OR(C9="",G47=0),"-",MID(C9,SEARCH(" ",C9,SEARCH(",",C9)-3)+1,LEN(C9)-SEARCH(" ",C9,SEARCH(",",C9)-3)+1)),MID(C9,1,SEARCH(" ",C9))),C9)</f>
        <v>-</v>
      </c>
      <c r="F47" s="214"/>
      <c r="G47" s="82">
        <f>ROUND(Y42,2)</f>
        <v>0</v>
      </c>
      <c r="H47" s="218">
        <f t="shared" si="33"/>
        <v>0</v>
      </c>
      <c r="I47" s="218"/>
      <c r="J47" s="218"/>
      <c r="K47" s="219"/>
      <c r="L47" s="55" t="s">
        <v>44</v>
      </c>
      <c r="M47" s="249" t="s">
        <v>43</v>
      </c>
      <c r="N47" s="41"/>
      <c r="O47" s="41"/>
      <c r="P47" s="41"/>
      <c r="Q47" s="41"/>
      <c r="R47" s="41"/>
      <c r="S47" s="16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4" ht="15" customHeight="1" x14ac:dyDescent="0.2">
      <c r="A48" s="137" t="s">
        <v>23</v>
      </c>
      <c r="B48" s="138"/>
      <c r="C48" s="138"/>
      <c r="D48" s="85">
        <f t="shared" si="34"/>
        <v>0</v>
      </c>
      <c r="E48" s="214" t="str">
        <f>IFERROR(IFERROR(IF(OR(C10="",G48=0),"-",MID(C10,SEARCH(" ",C10,SEARCH(",",C10)-3)+1,LEN(C10)-SEARCH(" ",C10,SEARCH(",",C10)-3)+1)),MID(C10,1,SEARCH(" ",C10))),C10)</f>
        <v>-</v>
      </c>
      <c r="F48" s="214"/>
      <c r="G48" s="82">
        <f>ROUND(Z42,2)</f>
        <v>0</v>
      </c>
      <c r="H48" s="218">
        <f t="shared" si="33"/>
        <v>0</v>
      </c>
      <c r="I48" s="218"/>
      <c r="J48" s="218"/>
      <c r="K48" s="219"/>
      <c r="L48" s="56" t="s">
        <v>46</v>
      </c>
      <c r="M48" s="249"/>
      <c r="N48" s="42"/>
      <c r="O48" s="42"/>
      <c r="P48" s="42"/>
      <c r="Q48" s="42"/>
      <c r="R48" s="42"/>
      <c r="S48" s="16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5" customHeight="1" x14ac:dyDescent="0.2">
      <c r="A49" s="137" t="s">
        <v>27</v>
      </c>
      <c r="B49" s="138"/>
      <c r="C49" s="138"/>
      <c r="D49" s="85">
        <f t="shared" si="34"/>
        <v>0</v>
      </c>
      <c r="E49" s="214" t="str">
        <f>IFERROR(IFERROR(IF(OR(C11="",G49=0),"-",MID(C11,SEARCH(" ",C11,SEARCH(",",C11)-3)+1,LEN(C11)-SEARCH(" ",C11,SEARCH(",",C11)-3)+1)),MID(C11,1,SEARCH(" ",C11))),C11)</f>
        <v>-</v>
      </c>
      <c r="F49" s="214"/>
      <c r="G49" s="82">
        <f>ROUND(AB42,2)</f>
        <v>0</v>
      </c>
      <c r="H49" s="218">
        <f t="shared" si="33"/>
        <v>0</v>
      </c>
      <c r="I49" s="218"/>
      <c r="J49" s="218"/>
      <c r="K49" s="219"/>
      <c r="L49" s="238">
        <f>CEILING(L45*1.21,1)</f>
        <v>0</v>
      </c>
      <c r="M49" s="249"/>
      <c r="N49" s="42"/>
      <c r="O49" s="42"/>
      <c r="P49" s="42"/>
      <c r="Q49" s="42"/>
      <c r="R49" s="42"/>
      <c r="S49" s="16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5" customHeight="1" thickBot="1" x14ac:dyDescent="0.25">
      <c r="A50" s="137" t="str">
        <f>IF(AND(AA42=0,AC42=0),"Papírová hrana",IF(AC42=0,"Papírová hrana 22mm",IF(AA42=0,"Papírová hrana 42 mm","Papírová hrana 22 mm + 42 mm")))</f>
        <v>Papírová hrana</v>
      </c>
      <c r="B50" s="138"/>
      <c r="C50" s="138"/>
      <c r="D50" s="87">
        <f>IF(AND(AA42=0,AC42=0),0*1,IF(AC42=0,CONCATENATE(CENY!D9," Kč"),IF(AA42=0,CONCATENATE(CENY!D10," Kč"),CONCATENATE(CENY!D9,"Kč + ",CENY!D10," Kč"))))</f>
        <v>0</v>
      </c>
      <c r="E50" s="250"/>
      <c r="F50" s="250"/>
      <c r="G50" s="80">
        <f>IF(AND(AA42=0,AC42=0),ROUND(AA42,2),IF(AC42=0,ROUND(AA42,2),IF(AA42=0,ROUND(AC42,2),CONCATENATE(ROUND(AA42,2)," + ",ROUND(AC42,2)))))</f>
        <v>0</v>
      </c>
      <c r="H50" s="218">
        <f>AA42*CENY!D9+AC42*CENY!D10</f>
        <v>0</v>
      </c>
      <c r="I50" s="218"/>
      <c r="J50" s="218"/>
      <c r="K50" s="219"/>
      <c r="L50" s="239"/>
      <c r="M50" s="249"/>
      <c r="N50" s="41"/>
      <c r="O50" s="41"/>
      <c r="P50" s="41"/>
      <c r="Q50" s="41"/>
      <c r="R50" s="41"/>
      <c r="S50" s="16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5" customHeight="1" x14ac:dyDescent="0.2">
      <c r="A51" s="137" t="s">
        <v>86</v>
      </c>
      <c r="B51" s="138"/>
      <c r="C51" s="138"/>
      <c r="D51" s="85">
        <v>16</v>
      </c>
      <c r="E51" s="214" t="str">
        <f>IF(G51=0,"-",CENY!D12)</f>
        <v>-</v>
      </c>
      <c r="F51" s="214"/>
      <c r="G51" s="82">
        <f>ROUND(AD42,2)</f>
        <v>0</v>
      </c>
      <c r="H51" s="218">
        <f>G51*D51</f>
        <v>0</v>
      </c>
      <c r="I51" s="218"/>
      <c r="J51" s="218"/>
      <c r="K51" s="219"/>
      <c r="L51" s="53"/>
      <c r="M51" s="240" t="str">
        <f>IF(AND(AQ11=TRUE,AR11=TRUE),"Výsledná cena se bude lišit o rozdílné ceny ABS 42 mm a cenu materiálu k tuplování!",IF(AND(AQ11=TRUE,AR11=FALSE),"Výsledná cena se bude lišit o rozdílné ceny ABS 42 mm!",IF(AND(AQ11=FALSE,AR11=TRUE),"Výsledná cena se bude lišit o  cenu materiálu k tuplování!","")))</f>
        <v/>
      </c>
    </row>
    <row r="52" spans="1:41" ht="15" customHeight="1" thickBot="1" x14ac:dyDescent="0.25">
      <c r="A52" s="225" t="s">
        <v>87</v>
      </c>
      <c r="B52" s="226"/>
      <c r="C52" s="226"/>
      <c r="D52" s="86">
        <v>20</v>
      </c>
      <c r="E52" s="215" t="str">
        <f>IF(G52=0,"-",CENY!D13)</f>
        <v>-</v>
      </c>
      <c r="F52" s="215"/>
      <c r="G52" s="83">
        <f>ROUND(AE42,2)</f>
        <v>0</v>
      </c>
      <c r="H52" s="229">
        <f>G52*D52</f>
        <v>0</v>
      </c>
      <c r="I52" s="229"/>
      <c r="J52" s="229"/>
      <c r="K52" s="230"/>
      <c r="L52" s="53" t="s">
        <v>49</v>
      </c>
      <c r="M52" s="240"/>
    </row>
    <row r="53" spans="1:41" ht="12.75" customHeight="1" x14ac:dyDescent="0.2">
      <c r="A53" s="1"/>
      <c r="B53" s="89"/>
      <c r="C53" s="89"/>
      <c r="M53" s="240"/>
    </row>
  </sheetData>
  <sheetProtection algorithmName="SHA-512" hashValue="/EdLmaf463HWoORyayBKFSO8Ic6MV4Dx8k/60BxwXPwUqMzwejMWeVMLB0Yv4wc0QzZHZD00zb+Cqk9WOrAFaA==" saltValue="TBE1/im0aLa5k9PAWxflfw==" spinCount="100000" sheet="1" objects="1" scenarios="1"/>
  <mergeCells count="136">
    <mergeCell ref="M51:M53"/>
    <mergeCell ref="E44:F44"/>
    <mergeCell ref="E45:F45"/>
    <mergeCell ref="AA43:AA45"/>
    <mergeCell ref="AB43:AB45"/>
    <mergeCell ref="AC43:AC45"/>
    <mergeCell ref="H50:K50"/>
    <mergeCell ref="L49:L50"/>
    <mergeCell ref="E47:F47"/>
    <mergeCell ref="E48:F48"/>
    <mergeCell ref="M47:M50"/>
    <mergeCell ref="H47:K47"/>
    <mergeCell ref="E49:F49"/>
    <mergeCell ref="E50:F50"/>
    <mergeCell ref="AD43:AD45"/>
    <mergeCell ref="AE43:AE45"/>
    <mergeCell ref="AA10:AA12"/>
    <mergeCell ref="AC10:AC12"/>
    <mergeCell ref="W43:W45"/>
    <mergeCell ref="H42:K42"/>
    <mergeCell ref="E43:F43"/>
    <mergeCell ref="H45:K45"/>
    <mergeCell ref="L45:L46"/>
    <mergeCell ref="S43:S45"/>
    <mergeCell ref="T43:T45"/>
    <mergeCell ref="U43:U45"/>
    <mergeCell ref="V43:V45"/>
    <mergeCell ref="E42:F42"/>
    <mergeCell ref="X43:X45"/>
    <mergeCell ref="Y43:Y45"/>
    <mergeCell ref="Z43:Z45"/>
    <mergeCell ref="M43:M46"/>
    <mergeCell ref="H43:K43"/>
    <mergeCell ref="H44:K44"/>
    <mergeCell ref="H46:K46"/>
    <mergeCell ref="H10:L11"/>
    <mergeCell ref="H6:L6"/>
    <mergeCell ref="C7:D7"/>
    <mergeCell ref="C8:D8"/>
    <mergeCell ref="C9:D9"/>
    <mergeCell ref="C10:D10"/>
    <mergeCell ref="H2:J2"/>
    <mergeCell ref="E46:F46"/>
    <mergeCell ref="E51:F51"/>
    <mergeCell ref="E52:F52"/>
    <mergeCell ref="E11:G11"/>
    <mergeCell ref="H48:K48"/>
    <mergeCell ref="H49:K49"/>
    <mergeCell ref="H9:L9"/>
    <mergeCell ref="E8:G8"/>
    <mergeCell ref="A51:C51"/>
    <mergeCell ref="A52:C52"/>
    <mergeCell ref="B40:C40"/>
    <mergeCell ref="B41:C41"/>
    <mergeCell ref="H51:K51"/>
    <mergeCell ref="H52:K52"/>
    <mergeCell ref="A42:C42"/>
    <mergeCell ref="A45:C45"/>
    <mergeCell ref="A43:C43"/>
    <mergeCell ref="A44:C44"/>
    <mergeCell ref="K4:L4"/>
    <mergeCell ref="K5:L5"/>
    <mergeCell ref="E1:G1"/>
    <mergeCell ref="H5:J5"/>
    <mergeCell ref="A2:B2"/>
    <mergeCell ref="A3:B3"/>
    <mergeCell ref="K2:L2"/>
    <mergeCell ref="K3:L3"/>
    <mergeCell ref="C2:G2"/>
    <mergeCell ref="C3:G3"/>
    <mergeCell ref="C5:G5"/>
    <mergeCell ref="A4:B4"/>
    <mergeCell ref="A5:B5"/>
    <mergeCell ref="C4:G4"/>
    <mergeCell ref="H3:J3"/>
    <mergeCell ref="H4:J4"/>
    <mergeCell ref="A1:D1"/>
    <mergeCell ref="V1:AE1"/>
    <mergeCell ref="S8:AE9"/>
    <mergeCell ref="AE10:AE12"/>
    <mergeCell ref="V10:V12"/>
    <mergeCell ref="X10:X12"/>
    <mergeCell ref="Z10:Z12"/>
    <mergeCell ref="Y10:Y12"/>
    <mergeCell ref="U10:U12"/>
    <mergeCell ref="T10:T12"/>
    <mergeCell ref="S10:S12"/>
    <mergeCell ref="AB10:AB12"/>
    <mergeCell ref="AD10:AD12"/>
    <mergeCell ref="W10:W12"/>
    <mergeCell ref="H7:L8"/>
    <mergeCell ref="B32:C32"/>
    <mergeCell ref="B33:C33"/>
    <mergeCell ref="B34:C34"/>
    <mergeCell ref="B35:C35"/>
    <mergeCell ref="B36:C36"/>
    <mergeCell ref="B37:C37"/>
    <mergeCell ref="A50:C50"/>
    <mergeCell ref="E7:G7"/>
    <mergeCell ref="E9:G9"/>
    <mergeCell ref="E10:G10"/>
    <mergeCell ref="A8:B8"/>
    <mergeCell ref="B38:C38"/>
    <mergeCell ref="B39:C39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2:C12"/>
    <mergeCell ref="A7:B7"/>
    <mergeCell ref="E6:G6"/>
    <mergeCell ref="A6:B6"/>
    <mergeCell ref="A47:C47"/>
    <mergeCell ref="A48:C48"/>
    <mergeCell ref="A49:C49"/>
    <mergeCell ref="B26:C26"/>
    <mergeCell ref="B27:C27"/>
    <mergeCell ref="B30:C30"/>
    <mergeCell ref="B23:C23"/>
    <mergeCell ref="B24:C24"/>
    <mergeCell ref="B25:C25"/>
    <mergeCell ref="A9:B9"/>
    <mergeCell ref="A10:B10"/>
    <mergeCell ref="A11:B11"/>
    <mergeCell ref="C6:D6"/>
    <mergeCell ref="B28:C28"/>
    <mergeCell ref="B29:C29"/>
    <mergeCell ref="C11:D11"/>
    <mergeCell ref="A46:C46"/>
    <mergeCell ref="B31:C31"/>
    <mergeCell ref="B22:C22"/>
  </mergeCells>
  <phoneticPr fontId="1" type="noConversion"/>
  <conditionalFormatting sqref="M2:R11">
    <cfRule type="notContainsBlanks" dxfId="403" priority="324">
      <formula>LEN(TRIM(M2))&gt;0</formula>
    </cfRule>
  </conditionalFormatting>
  <conditionalFormatting sqref="M12">
    <cfRule type="expression" dxfId="402" priority="197">
      <formula>M12="Zkontrolujte prosím výpis dílců."</formula>
    </cfRule>
    <cfRule type="expression" dxfId="401" priority="199">
      <formula>M12="Doplňte prosím hlavičku."</formula>
    </cfRule>
    <cfRule type="cellIs" dxfId="400" priority="314" operator="equal">
      <formula>"Uveďte prosím termín dodání."</formula>
    </cfRule>
    <cfRule type="cellIs" dxfId="399" priority="316" operator="equal">
      <formula>"Hlavička a výpis jsou v pořádku."</formula>
    </cfRule>
  </conditionalFormatting>
  <conditionalFormatting sqref="A13:A35 A36:B41 L13:L38">
    <cfRule type="expression" dxfId="398" priority="313">
      <formula>OR($K13="x",$K13="xx")</formula>
    </cfRule>
  </conditionalFormatting>
  <conditionalFormatting sqref="M43:M46">
    <cfRule type="expression" dxfId="397" priority="310">
      <formula>M43="Formulář počítá množství materiálu (včetně 17 % prořezu) a jeho cenu na m2."</formula>
    </cfRule>
  </conditionalFormatting>
  <conditionalFormatting sqref="D41 G41">
    <cfRule type="expression" dxfId="396" priority="253">
      <formula>OR($K41="x",$K41="xx")</formula>
    </cfRule>
  </conditionalFormatting>
  <conditionalFormatting sqref="E41:F41">
    <cfRule type="expression" dxfId="395" priority="252">
      <formula>OR($K41="x",$K41="xx")</formula>
    </cfRule>
  </conditionalFormatting>
  <conditionalFormatting sqref="H41:I41">
    <cfRule type="expression" dxfId="394" priority="251">
      <formula>OR($K41="x",$K41="xx")</formula>
    </cfRule>
  </conditionalFormatting>
  <conditionalFormatting sqref="K19:K20">
    <cfRule type="expression" dxfId="393" priority="250">
      <formula>OR($K19="x",$K19="xx")</formula>
    </cfRule>
  </conditionalFormatting>
  <conditionalFormatting sqref="K21:K24">
    <cfRule type="expression" dxfId="392" priority="242">
      <formula>OR($K21="x",$K21="xx")</formula>
    </cfRule>
  </conditionalFormatting>
  <conditionalFormatting sqref="K25:K28">
    <cfRule type="expression" dxfId="391" priority="234">
      <formula>OR($K25="x",$K25="xx")</formula>
    </cfRule>
  </conditionalFormatting>
  <conditionalFormatting sqref="K29:K32">
    <cfRule type="expression" dxfId="390" priority="226">
      <formula>OR($K29="x",$K29="xx")</formula>
    </cfRule>
  </conditionalFormatting>
  <conditionalFormatting sqref="K33:K36">
    <cfRule type="expression" dxfId="389" priority="218">
      <formula>OR($K33="x",$K33="xx")</formula>
    </cfRule>
  </conditionalFormatting>
  <conditionalFormatting sqref="D36:I36">
    <cfRule type="expression" dxfId="388" priority="214">
      <formula>OR($K36="x",$K36="xx")</formula>
    </cfRule>
  </conditionalFormatting>
  <conditionalFormatting sqref="D38:I38 K37:K38">
    <cfRule type="expression" dxfId="387" priority="210">
      <formula>OR($K37="x",$K37="xx")</formula>
    </cfRule>
  </conditionalFormatting>
  <conditionalFormatting sqref="D37 G37">
    <cfRule type="expression" dxfId="386" priority="209">
      <formula>OR($K37="x",$K37="xx")</formula>
    </cfRule>
  </conditionalFormatting>
  <conditionalFormatting sqref="E37:F37">
    <cfRule type="expression" dxfId="385" priority="208">
      <formula>OR($K37="x",$K37="xx")</formula>
    </cfRule>
  </conditionalFormatting>
  <conditionalFormatting sqref="H37:I37">
    <cfRule type="expression" dxfId="384" priority="207">
      <formula>OR($K37="x",$K37="xx")</formula>
    </cfRule>
  </conditionalFormatting>
  <conditionalFormatting sqref="D40:I40">
    <cfRule type="expression" dxfId="383" priority="206">
      <formula>OR($K40="x",$K40="xx")</formula>
    </cfRule>
  </conditionalFormatting>
  <conditionalFormatting sqref="D39 G39">
    <cfRule type="expression" dxfId="382" priority="205">
      <formula>OR($K39="x",$K39="xx")</formula>
    </cfRule>
  </conditionalFormatting>
  <conditionalFormatting sqref="E39:F39">
    <cfRule type="expression" dxfId="381" priority="204">
      <formula>OR($K39="x",$K39="xx")</formula>
    </cfRule>
  </conditionalFormatting>
  <conditionalFormatting sqref="H39:I39">
    <cfRule type="expression" dxfId="380" priority="203">
      <formula>OR($K39="x",$K39="xx")</formula>
    </cfRule>
  </conditionalFormatting>
  <conditionalFormatting sqref="M51">
    <cfRule type="expression" dxfId="379" priority="201">
      <formula>M51&lt;&gt;""</formula>
    </cfRule>
    <cfRule type="expression" dxfId="378" priority="202">
      <formula>M51="Formulář počítá množství materiálu (včetně 17 % prořezu) a jeho cenu na m2."</formula>
    </cfRule>
  </conditionalFormatting>
  <conditionalFormatting sqref="M13:M41">
    <cfRule type="notContainsBlanks" dxfId="377" priority="190">
      <formula>LEN(TRIM(M13))&gt;0</formula>
    </cfRule>
  </conditionalFormatting>
  <conditionalFormatting sqref="K15:K16">
    <cfRule type="expression" dxfId="376" priority="189">
      <formula>OR($K15="x",$K15="xx")</formula>
    </cfRule>
  </conditionalFormatting>
  <conditionalFormatting sqref="K17:K18">
    <cfRule type="expression" dxfId="375" priority="184">
      <formula>OR($K17="x",$K17="xx")</formula>
    </cfRule>
  </conditionalFormatting>
  <conditionalFormatting sqref="K13:K14">
    <cfRule type="expression" dxfId="374" priority="180">
      <formula>OR($K13="x",$K13="xx")</formula>
    </cfRule>
  </conditionalFormatting>
  <conditionalFormatting sqref="B14:J14 H16:I16 H18:I18 H20:I20 H22:I22 H24:I24 H26:I26 H28:I28 H30:I30 H32:I32 H34:I34 H36:I36 H38:I38 H40:I40 B13:C41">
    <cfRule type="expression" dxfId="373" priority="89">
      <formula>OR($K13="x",$K13="xx")</formula>
    </cfRule>
  </conditionalFormatting>
  <conditionalFormatting sqref="D13 G13 J13">
    <cfRule type="expression" dxfId="372" priority="88">
      <formula>OR($K13="x",$K13="xx")</formula>
    </cfRule>
  </conditionalFormatting>
  <conditionalFormatting sqref="E13:F41">
    <cfRule type="expression" dxfId="371" priority="87">
      <formula>OR($K13="x",$K13="xx")</formula>
    </cfRule>
  </conditionalFormatting>
  <conditionalFormatting sqref="H13:I41">
    <cfRule type="expression" dxfId="370" priority="86">
      <formula>OR($K13="x",$K13="xx")</formula>
    </cfRule>
  </conditionalFormatting>
  <conditionalFormatting sqref="D16:J16 E18:F18 E20:F20 E22:F22 E24:F24 E26:F26 E28:F28 E30:F30 E32:F32 E34:F34 E36:F36 E38:F38 E40:F40">
    <cfRule type="expression" dxfId="369" priority="85">
      <formula>OR($K16="x",$K16="xx")</formula>
    </cfRule>
  </conditionalFormatting>
  <conditionalFormatting sqref="D15 G15 J15">
    <cfRule type="expression" dxfId="368" priority="84">
      <formula>OR($K15="x",$K15="xx")</formula>
    </cfRule>
  </conditionalFormatting>
  <conditionalFormatting sqref="E15:F15 E17:F17 E19:F19 E21:F21 E23:F23 E25:F25 E27:F27 E29:F29 E31:F31 E33:F33 E35:F35 E37:F37 E39:F39 E41:F41">
    <cfRule type="expression" dxfId="367" priority="83">
      <formula>OR($K15="x",$K15="xx")</formula>
    </cfRule>
  </conditionalFormatting>
  <conditionalFormatting sqref="H15:I41">
    <cfRule type="expression" dxfId="366" priority="82">
      <formula>OR($K15="x",$K15="xx")</formula>
    </cfRule>
  </conditionalFormatting>
  <conditionalFormatting sqref="D18:J18 J20 J22 J24 J26 J28 J30 J32 J34 J36 J38 J40">
    <cfRule type="expression" dxfId="365" priority="81">
      <formula>OR($K18="x",$K18="xx")</formula>
    </cfRule>
  </conditionalFormatting>
  <conditionalFormatting sqref="D17 G17 J17 J19 J21 J23 J25 J27 J29 J31 J33 J35 J37 J39 J41">
    <cfRule type="expression" dxfId="364" priority="80">
      <formula>OR($K17="x",$K17="xx")</formula>
    </cfRule>
  </conditionalFormatting>
  <conditionalFormatting sqref="E17:F17">
    <cfRule type="expression" dxfId="363" priority="79">
      <formula>OR($K17="x",$K17="xx")</formula>
    </cfRule>
  </conditionalFormatting>
  <conditionalFormatting sqref="H17:I17">
    <cfRule type="expression" dxfId="362" priority="78">
      <formula>OR($K17="x",$K17="xx")</formula>
    </cfRule>
  </conditionalFormatting>
  <conditionalFormatting sqref="D20:I20">
    <cfRule type="expression" dxfId="361" priority="77">
      <formula>OR($K20="x",$K20="xx")</formula>
    </cfRule>
  </conditionalFormatting>
  <conditionalFormatting sqref="D19 G19">
    <cfRule type="expression" dxfId="360" priority="76">
      <formula>OR($K19="x",$K19="xx")</formula>
    </cfRule>
  </conditionalFormatting>
  <conditionalFormatting sqref="E19:F19">
    <cfRule type="expression" dxfId="359" priority="75">
      <formula>OR($K19="x",$K19="xx")</formula>
    </cfRule>
  </conditionalFormatting>
  <conditionalFormatting sqref="H19:I19">
    <cfRule type="expression" dxfId="358" priority="74">
      <formula>OR($K19="x",$K19="xx")</formula>
    </cfRule>
  </conditionalFormatting>
  <conditionalFormatting sqref="D22:E22 G22">
    <cfRule type="expression" dxfId="357" priority="73">
      <formula>OR($K22="x",$K22="xx")</formula>
    </cfRule>
  </conditionalFormatting>
  <conditionalFormatting sqref="D21 G21">
    <cfRule type="expression" dxfId="356" priority="72">
      <formula>OR($K21="x",$K21="xx")</formula>
    </cfRule>
  </conditionalFormatting>
  <conditionalFormatting sqref="E21">
    <cfRule type="expression" dxfId="355" priority="71">
      <formula>OR($K21="x",$K21="xx")</formula>
    </cfRule>
  </conditionalFormatting>
  <conditionalFormatting sqref="D24:E24 G24">
    <cfRule type="expression" dxfId="354" priority="70">
      <formula>OR($K24="x",$K24="xx")</formula>
    </cfRule>
  </conditionalFormatting>
  <conditionalFormatting sqref="D23 G23">
    <cfRule type="expression" dxfId="353" priority="69">
      <formula>OR($K23="x",$K23="xx")</formula>
    </cfRule>
  </conditionalFormatting>
  <conditionalFormatting sqref="E23">
    <cfRule type="expression" dxfId="352" priority="68">
      <formula>OR($K23="x",$K23="xx")</formula>
    </cfRule>
  </conditionalFormatting>
  <conditionalFormatting sqref="D26:E26 G26">
    <cfRule type="expression" dxfId="351" priority="67">
      <formula>OR($K26="x",$K26="xx")</formula>
    </cfRule>
  </conditionalFormatting>
  <conditionalFormatting sqref="D25 G25">
    <cfRule type="expression" dxfId="350" priority="66">
      <formula>OR($K25="x",$K25="xx")</formula>
    </cfRule>
  </conditionalFormatting>
  <conditionalFormatting sqref="E25">
    <cfRule type="expression" dxfId="349" priority="65">
      <formula>OR($K25="x",$K25="xx")</formula>
    </cfRule>
  </conditionalFormatting>
  <conditionalFormatting sqref="D28:E28 G28">
    <cfRule type="expression" dxfId="348" priority="64">
      <formula>OR($K28="x",$K28="xx")</formula>
    </cfRule>
  </conditionalFormatting>
  <conditionalFormatting sqref="D27 G27">
    <cfRule type="expression" dxfId="347" priority="63">
      <formula>OR($K27="x",$K27="xx")</formula>
    </cfRule>
  </conditionalFormatting>
  <conditionalFormatting sqref="E27">
    <cfRule type="expression" dxfId="346" priority="62">
      <formula>OR($K27="x",$K27="xx")</formula>
    </cfRule>
  </conditionalFormatting>
  <conditionalFormatting sqref="D30:E30 G30">
    <cfRule type="expression" dxfId="345" priority="61">
      <formula>OR($K30="x",$K30="xx")</formula>
    </cfRule>
  </conditionalFormatting>
  <conditionalFormatting sqref="D29 G29">
    <cfRule type="expression" dxfId="344" priority="60">
      <formula>OR($K29="x",$K29="xx")</formula>
    </cfRule>
  </conditionalFormatting>
  <conditionalFormatting sqref="E29">
    <cfRule type="expression" dxfId="343" priority="59">
      <formula>OR($K29="x",$K29="xx")</formula>
    </cfRule>
  </conditionalFormatting>
  <conditionalFormatting sqref="D32:E32 G32">
    <cfRule type="expression" dxfId="342" priority="58">
      <formula>OR($K32="x",$K32="xx")</formula>
    </cfRule>
  </conditionalFormatting>
  <conditionalFormatting sqref="D31 G31">
    <cfRule type="expression" dxfId="341" priority="57">
      <formula>OR($K31="x",$K31="xx")</formula>
    </cfRule>
  </conditionalFormatting>
  <conditionalFormatting sqref="E31">
    <cfRule type="expression" dxfId="340" priority="56">
      <formula>OR($K31="x",$K31="xx")</formula>
    </cfRule>
  </conditionalFormatting>
  <conditionalFormatting sqref="D34:E34 G34">
    <cfRule type="expression" dxfId="339" priority="55">
      <formula>OR($K34="x",$K34="xx")</formula>
    </cfRule>
  </conditionalFormatting>
  <conditionalFormatting sqref="D33 G33">
    <cfRule type="expression" dxfId="338" priority="54">
      <formula>OR($K33="x",$K33="xx")</formula>
    </cfRule>
  </conditionalFormatting>
  <conditionalFormatting sqref="E33">
    <cfRule type="expression" dxfId="337" priority="53">
      <formula>OR($K33="x",$K33="xx")</formula>
    </cfRule>
  </conditionalFormatting>
  <conditionalFormatting sqref="D35 G35">
    <cfRule type="expression" dxfId="336" priority="52">
      <formula>OR($K35="x",$K35="xx")</formula>
    </cfRule>
  </conditionalFormatting>
  <conditionalFormatting sqref="E35">
    <cfRule type="expression" dxfId="335" priority="51">
      <formula>OR($K35="x",$K35="xx")</formula>
    </cfRule>
  </conditionalFormatting>
  <conditionalFormatting sqref="F22">
    <cfRule type="expression" dxfId="334" priority="50">
      <formula>OR($K22="x",$K22="xx")</formula>
    </cfRule>
  </conditionalFormatting>
  <conditionalFormatting sqref="F21">
    <cfRule type="expression" dxfId="333" priority="49">
      <formula>OR($K21="x",$K21="xx")</formula>
    </cfRule>
  </conditionalFormatting>
  <conditionalFormatting sqref="F24">
    <cfRule type="expression" dxfId="332" priority="48">
      <formula>OR($K24="x",$K24="xx")</formula>
    </cfRule>
  </conditionalFormatting>
  <conditionalFormatting sqref="F23">
    <cfRule type="expression" dxfId="331" priority="47">
      <formula>OR($K23="x",$K23="xx")</formula>
    </cfRule>
  </conditionalFormatting>
  <conditionalFormatting sqref="F26">
    <cfRule type="expression" dxfId="330" priority="46">
      <formula>OR($K26="x",$K26="xx")</formula>
    </cfRule>
  </conditionalFormatting>
  <conditionalFormatting sqref="F25">
    <cfRule type="expression" dxfId="329" priority="45">
      <formula>OR($K25="x",$K25="xx")</formula>
    </cfRule>
  </conditionalFormatting>
  <conditionalFormatting sqref="F28">
    <cfRule type="expression" dxfId="328" priority="44">
      <formula>OR($K28="x",$K28="xx")</formula>
    </cfRule>
  </conditionalFormatting>
  <conditionalFormatting sqref="F27">
    <cfRule type="expression" dxfId="327" priority="43">
      <formula>OR($K27="x",$K27="xx")</formula>
    </cfRule>
  </conditionalFormatting>
  <conditionalFormatting sqref="F30">
    <cfRule type="expression" dxfId="326" priority="42">
      <formula>OR($K30="x",$K30="xx")</formula>
    </cfRule>
  </conditionalFormatting>
  <conditionalFormatting sqref="F29">
    <cfRule type="expression" dxfId="325" priority="41">
      <formula>OR($K29="x",$K29="xx")</formula>
    </cfRule>
  </conditionalFormatting>
  <conditionalFormatting sqref="F32">
    <cfRule type="expression" dxfId="324" priority="40">
      <formula>OR($K32="x",$K32="xx")</formula>
    </cfRule>
  </conditionalFormatting>
  <conditionalFormatting sqref="F31">
    <cfRule type="expression" dxfId="323" priority="39">
      <formula>OR($K31="x",$K31="xx")</formula>
    </cfRule>
  </conditionalFormatting>
  <conditionalFormatting sqref="F34">
    <cfRule type="expression" dxfId="322" priority="38">
      <formula>OR($K34="x",$K34="xx")</formula>
    </cfRule>
  </conditionalFormatting>
  <conditionalFormatting sqref="F33">
    <cfRule type="expression" dxfId="321" priority="37">
      <formula>OR($K33="x",$K33="xx")</formula>
    </cfRule>
  </conditionalFormatting>
  <conditionalFormatting sqref="F35">
    <cfRule type="expression" dxfId="320" priority="36">
      <formula>OR($K35="x",$K35="xx")</formula>
    </cfRule>
  </conditionalFormatting>
  <conditionalFormatting sqref="H22">
    <cfRule type="expression" dxfId="319" priority="35">
      <formula>OR($K22="x",$K22="xx")</formula>
    </cfRule>
  </conditionalFormatting>
  <conditionalFormatting sqref="H21">
    <cfRule type="expression" dxfId="318" priority="34">
      <formula>OR($K21="x",$K21="xx")</formula>
    </cfRule>
  </conditionalFormatting>
  <conditionalFormatting sqref="H24">
    <cfRule type="expression" dxfId="317" priority="33">
      <formula>OR($K24="x",$K24="xx")</formula>
    </cfRule>
  </conditionalFormatting>
  <conditionalFormatting sqref="H23">
    <cfRule type="expression" dxfId="316" priority="32">
      <formula>OR($K23="x",$K23="xx")</formula>
    </cfRule>
  </conditionalFormatting>
  <conditionalFormatting sqref="H26">
    <cfRule type="expression" dxfId="315" priority="31">
      <formula>OR($K26="x",$K26="xx")</formula>
    </cfRule>
  </conditionalFormatting>
  <conditionalFormatting sqref="H25">
    <cfRule type="expression" dxfId="314" priority="30">
      <formula>OR($K25="x",$K25="xx")</formula>
    </cfRule>
  </conditionalFormatting>
  <conditionalFormatting sqref="H28">
    <cfRule type="expression" dxfId="313" priority="29">
      <formula>OR($K28="x",$K28="xx")</formula>
    </cfRule>
  </conditionalFormatting>
  <conditionalFormatting sqref="H27">
    <cfRule type="expression" dxfId="312" priority="28">
      <formula>OR($K27="x",$K27="xx")</formula>
    </cfRule>
  </conditionalFormatting>
  <conditionalFormatting sqref="H30">
    <cfRule type="expression" dxfId="311" priority="27">
      <formula>OR($K30="x",$K30="xx")</formula>
    </cfRule>
  </conditionalFormatting>
  <conditionalFormatting sqref="H29">
    <cfRule type="expression" dxfId="310" priority="26">
      <formula>OR($K29="x",$K29="xx")</formula>
    </cfRule>
  </conditionalFormatting>
  <conditionalFormatting sqref="H32">
    <cfRule type="expression" dxfId="309" priority="25">
      <formula>OR($K32="x",$K32="xx")</formula>
    </cfRule>
  </conditionalFormatting>
  <conditionalFormatting sqref="H31">
    <cfRule type="expression" dxfId="308" priority="24">
      <formula>OR($K31="x",$K31="xx")</formula>
    </cfRule>
  </conditionalFormatting>
  <conditionalFormatting sqref="H34">
    <cfRule type="expression" dxfId="307" priority="23">
      <formula>OR($K34="x",$K34="xx")</formula>
    </cfRule>
  </conditionalFormatting>
  <conditionalFormatting sqref="H33">
    <cfRule type="expression" dxfId="306" priority="22">
      <formula>OR($K33="x",$K33="xx")</formula>
    </cfRule>
  </conditionalFormatting>
  <conditionalFormatting sqref="H35">
    <cfRule type="expression" dxfId="305" priority="21">
      <formula>OR($K35="x",$K35="xx")</formula>
    </cfRule>
  </conditionalFormatting>
  <conditionalFormatting sqref="I22">
    <cfRule type="expression" dxfId="304" priority="20">
      <formula>OR($K22="x",$K22="xx")</formula>
    </cfRule>
  </conditionalFormatting>
  <conditionalFormatting sqref="I21">
    <cfRule type="expression" dxfId="303" priority="19">
      <formula>OR($K21="x",$K21="xx")</formula>
    </cfRule>
  </conditionalFormatting>
  <conditionalFormatting sqref="I24">
    <cfRule type="expression" dxfId="302" priority="18">
      <formula>OR($K24="x",$K24="xx")</formula>
    </cfRule>
  </conditionalFormatting>
  <conditionalFormatting sqref="I23">
    <cfRule type="expression" dxfId="301" priority="17">
      <formula>OR($K23="x",$K23="xx")</formula>
    </cfRule>
  </conditionalFormatting>
  <conditionalFormatting sqref="I26">
    <cfRule type="expression" dxfId="300" priority="16">
      <formula>OR($K26="x",$K26="xx")</formula>
    </cfRule>
  </conditionalFormatting>
  <conditionalFormatting sqref="I25">
    <cfRule type="expression" dxfId="299" priority="15">
      <formula>OR($K25="x",$K25="xx")</formula>
    </cfRule>
  </conditionalFormatting>
  <conditionalFormatting sqref="I28">
    <cfRule type="expression" dxfId="298" priority="14">
      <formula>OR($K28="x",$K28="xx")</formula>
    </cfRule>
  </conditionalFormatting>
  <conditionalFormatting sqref="I27">
    <cfRule type="expression" dxfId="297" priority="13">
      <formula>OR($K27="x",$K27="xx")</formula>
    </cfRule>
  </conditionalFormatting>
  <conditionalFormatting sqref="I30">
    <cfRule type="expression" dxfId="296" priority="12">
      <formula>OR($K30="x",$K30="xx")</formula>
    </cfRule>
  </conditionalFormatting>
  <conditionalFormatting sqref="I29">
    <cfRule type="expression" dxfId="295" priority="11">
      <formula>OR($K29="x",$K29="xx")</formula>
    </cfRule>
  </conditionalFormatting>
  <conditionalFormatting sqref="I32">
    <cfRule type="expression" dxfId="294" priority="10">
      <formula>OR($K32="x",$K32="xx")</formula>
    </cfRule>
  </conditionalFormatting>
  <conditionalFormatting sqref="I31">
    <cfRule type="expression" dxfId="293" priority="9">
      <formula>OR($K31="x",$K31="xx")</formula>
    </cfRule>
  </conditionalFormatting>
  <conditionalFormatting sqref="I34">
    <cfRule type="expression" dxfId="292" priority="8">
      <formula>OR($K34="x",$K34="xx")</formula>
    </cfRule>
  </conditionalFormatting>
  <conditionalFormatting sqref="I33">
    <cfRule type="expression" dxfId="291" priority="7">
      <formula>OR($K33="x",$K33="xx")</formula>
    </cfRule>
  </conditionalFormatting>
  <conditionalFormatting sqref="I35">
    <cfRule type="expression" dxfId="290" priority="6">
      <formula>OR($K35="x",$K35="xx")</formula>
    </cfRule>
  </conditionalFormatting>
  <conditionalFormatting sqref="H13:I41">
    <cfRule type="expression" dxfId="289" priority="5">
      <formula>OR($K13="x",$K13="xx")</formula>
    </cfRule>
  </conditionalFormatting>
  <conditionalFormatting sqref="H13:I41">
    <cfRule type="expression" dxfId="288" priority="4">
      <formula>OR($K13="x",$K13="xx")</formula>
    </cfRule>
  </conditionalFormatting>
  <conditionalFormatting sqref="L39:L41">
    <cfRule type="expression" dxfId="287" priority="3">
      <formula>OR($K39="x",$K39="xx")</formula>
    </cfRule>
  </conditionalFormatting>
  <conditionalFormatting sqref="K41">
    <cfRule type="expression" dxfId="286" priority="2">
      <formula>OR($K41="x",$K41="xx")</formula>
    </cfRule>
  </conditionalFormatting>
  <conditionalFormatting sqref="K39:K40">
    <cfRule type="expression" dxfId="285" priority="1">
      <formula>OR($K39="x",$K39="xx")</formula>
    </cfRule>
  </conditionalFormatting>
  <dataValidations count="8">
    <dataValidation type="decimal" operator="greaterThanOrEqual" allowBlank="1" showInputMessage="1" showErrorMessage="1" errorTitle="Neplatná cena" error="Uveďte cenu ve formě desetinného čísla." sqref="E7" xr:uid="{00000000-0002-0000-0100-000000000000}">
      <formula1>0</formula1>
    </dataValidation>
    <dataValidation type="list" allowBlank="1" showInputMessage="1" sqref="H7:L8" xr:uid="{00000000-0002-0000-0100-000001000000}">
      <formula1>"Vlastní odvoz"</formula1>
    </dataValidation>
    <dataValidation type="date" operator="greaterThanOrEqual" allowBlank="1" showInputMessage="1" showErrorMessage="1" errorTitle="Neplatné datum" error="Uveďte prosím požadovaný termín dodání ve formátu DD.MM.RRRR. Nejkratší termín dodání je dnes." sqref="H10:L11" xr:uid="{00000000-0002-0000-0100-000002000000}">
      <formula1>TODAY()</formula1>
    </dataValidation>
    <dataValidation allowBlank="1" showInputMessage="1" showErrorMessage="1" promptTitle="Vaše jméno, firma" sqref="C2:G2" xr:uid="{00000000-0002-0000-0100-000003000000}"/>
    <dataValidation type="list" allowBlank="1" showInputMessage="1" showErrorMessage="1" errorTitle="Nesprávná hodnota" error="Pole smí obsahovat pouze křížek (písmeno x), dva křížky (xx), nebo musí zůstat prázdné." sqref="K13:K41" xr:uid="{00000000-0002-0000-0100-000004000000}">
      <formula1>"x, xx"</formula1>
    </dataValidation>
    <dataValidation type="whole" operator="greaterThanOrEqual" allowBlank="1" showInputMessage="1" showErrorMessage="1" errorTitle="Neplatný údaj" error="Zadejte celočíselný počet kusů 1 nebo více." sqref="J13:J41" xr:uid="{00000000-0002-0000-0100-000005000000}">
      <formula1>1</formula1>
    </dataValidation>
    <dataValidation type="decimal" operator="greaterThan" allowBlank="1" showInputMessage="1" showErrorMessage="1" errorTitle="Neplatný rozměr" error="Rozměr může být zadán pouze ve formě desetinného čísla většího než 0. Rozměry zadávejte v mm." sqref="G13:G41 D13:D41" xr:uid="{00000000-0002-0000-0100-000006000000}">
      <formula1>0</formula1>
    </dataValidation>
    <dataValidation type="list" allowBlank="1" showInputMessage="1" showErrorMessage="1" errorTitle="Chybné označení hrany" error="Hranu lze označit pouze hodnotami 0.5; 1; 2;" sqref="E13:F41 H13:I41" xr:uid="{00000000-0002-0000-0100-000007000000}">
      <formula1>",5,1,2"</formula1>
    </dataValidation>
  </dataValidations>
  <hyperlinks>
    <hyperlink ref="K5" r:id="rId1" xr:uid="{00000000-0004-0000-0100-000000000000}"/>
    <hyperlink ref="K4" r:id="rId2" xr:uid="{00000000-0004-0000-0100-000001000000}"/>
  </hyperlinks>
  <pageMargins left="0.59055118110236227" right="0.59055118110236227" top="0.98425196850393704" bottom="0.98425196850393704" header="0.51181102362204722" footer="0.51181102362204722"/>
  <pageSetup paperSize="9" scale="74" orientation="portrait" r:id="rId3"/>
  <headerFooter alignWithMargins="0"/>
  <colBreaks count="1" manualBreakCount="1">
    <brk id="13" max="51" man="1"/>
  </colBreaks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/>
  <dimension ref="A1:AR53"/>
  <sheetViews>
    <sheetView view="pageBreakPreview" zoomScaleSheetLayoutView="100" workbookViewId="0">
      <selection activeCell="M1" activeCellId="8" sqref="A1:L1 A2:B11 C6:L6 H2:L5 H9:L9 A12:L12 A13:A41 A42:M53 M1:M41"/>
    </sheetView>
  </sheetViews>
  <sheetFormatPr defaultColWidth="0" defaultRowHeight="12.75" customHeight="1" zeroHeight="1" x14ac:dyDescent="0.2"/>
  <cols>
    <col min="1" max="1" width="3" style="3" customWidth="1"/>
    <col min="2" max="2" width="11.42578125" style="1" customWidth="1"/>
    <col min="3" max="3" width="12.42578125" style="1" customWidth="1"/>
    <col min="4" max="4" width="12.140625" style="1" customWidth="1"/>
    <col min="5" max="6" width="3.5703125" style="1" customWidth="1"/>
    <col min="7" max="7" width="12.140625" style="1" customWidth="1"/>
    <col min="8" max="9" width="3.5703125" style="1" customWidth="1"/>
    <col min="10" max="10" width="5.7109375" style="1" customWidth="1"/>
    <col min="11" max="11" width="2.85546875" style="1" customWidth="1"/>
    <col min="12" max="12" width="21.42578125" style="1" customWidth="1"/>
    <col min="13" max="13" width="30" style="5" customWidth="1"/>
    <col min="14" max="18" width="8.5703125" style="17" hidden="1" customWidth="1"/>
    <col min="19" max="19" width="9.5703125" style="1" hidden="1" customWidth="1"/>
    <col min="20" max="20" width="11.7109375" hidden="1" customWidth="1"/>
    <col min="21" max="21" width="11.140625" hidden="1" customWidth="1"/>
    <col min="22" max="23" width="10.5703125" hidden="1" customWidth="1"/>
    <col min="24" max="27" width="8.7109375" hidden="1" customWidth="1"/>
    <col min="28" max="28" width="10.140625" hidden="1" customWidth="1"/>
    <col min="29" max="29" width="11" hidden="1" customWidth="1"/>
    <col min="30" max="31" width="8.7109375" hidden="1" customWidth="1"/>
    <col min="32" max="32" width="7.7109375" hidden="1" customWidth="1"/>
    <col min="33" max="36" width="11.28515625" hidden="1" customWidth="1"/>
    <col min="37" max="37" width="13.42578125" hidden="1" customWidth="1"/>
    <col min="38" max="38" width="11.28515625" hidden="1" customWidth="1"/>
    <col min="39" max="39" width="10.42578125" hidden="1" customWidth="1"/>
    <col min="40" max="40" width="10.140625" hidden="1" customWidth="1"/>
    <col min="41" max="41" width="10.5703125" hidden="1" customWidth="1"/>
    <col min="42" max="42" width="11.42578125" hidden="1" customWidth="1"/>
    <col min="43" max="44" width="9.7109375" hidden="1" customWidth="1"/>
    <col min="45" max="16384" width="9.140625" hidden="1"/>
  </cols>
  <sheetData>
    <row r="1" spans="1:44" ht="39.950000000000003" customHeight="1" thickBot="1" x14ac:dyDescent="0.25">
      <c r="A1" s="251" t="str">
        <f>IF(AND(SUM('Výpis 2'!D13:D41)=0,SUM('Výpis 3'!D13:D41)=0),"Nábytkové dílce",IF(AND(SUM('Výpis 2'!D13:D41)&lt;&gt;0,SUM('Výpis 3'!D13:D41)=0),"Nábytkové dílce - list 2/2","Nábytkové dílce - list 2/3"))</f>
        <v>Nábytkové dílce</v>
      </c>
      <c r="B1" s="252"/>
      <c r="C1" s="252"/>
      <c r="D1" s="253"/>
      <c r="E1" s="254" t="str">
        <f>IF('Výpis 1'!E1="","",'Výpis 1'!E1)</f>
        <v>verze 1121</v>
      </c>
      <c r="F1" s="255"/>
      <c r="G1" s="256"/>
      <c r="H1" s="73" t="str">
        <f>'Výpis 1'!H1:L1</f>
        <v>v.21m</v>
      </c>
      <c r="I1" s="73"/>
      <c r="J1" s="73"/>
      <c r="K1" s="73"/>
      <c r="L1" s="74" t="s">
        <v>77</v>
      </c>
      <c r="M1" s="57" t="s">
        <v>9</v>
      </c>
      <c r="N1" s="33"/>
      <c r="O1" s="33"/>
      <c r="P1" s="33"/>
      <c r="Q1" s="33"/>
      <c r="R1" s="33"/>
      <c r="S1" s="16"/>
      <c r="T1" s="2"/>
      <c r="U1" s="2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4" ht="12.75" customHeight="1" x14ac:dyDescent="0.2">
      <c r="A2" s="269" t="str">
        <f>'Výpis 1'!A2</f>
        <v>Odběratel:</v>
      </c>
      <c r="B2" s="270"/>
      <c r="C2" s="271" t="str">
        <f>IF('Výpis 1'!C2=0,"",'Výpis 1'!C2)</f>
        <v/>
      </c>
      <c r="D2" s="271"/>
      <c r="E2" s="271"/>
      <c r="F2" s="271"/>
      <c r="G2" s="272"/>
      <c r="H2" s="211" t="s">
        <v>6</v>
      </c>
      <c r="I2" s="212"/>
      <c r="J2" s="213"/>
      <c r="K2" s="184" t="s">
        <v>92</v>
      </c>
      <c r="L2" s="185"/>
      <c r="M2" s="286" t="s">
        <v>56</v>
      </c>
      <c r="N2" s="4"/>
      <c r="O2" s="4"/>
      <c r="P2" s="4"/>
      <c r="Q2" s="4"/>
      <c r="R2" s="4"/>
      <c r="S2" s="1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4" x14ac:dyDescent="0.2">
      <c r="A3" s="131" t="s">
        <v>11</v>
      </c>
      <c r="B3" s="132"/>
      <c r="C3" s="273" t="str">
        <f>IF('Výpis 1'!C3=0,"",'Výpis 1'!C3)</f>
        <v/>
      </c>
      <c r="D3" s="273"/>
      <c r="E3" s="273"/>
      <c r="F3" s="273"/>
      <c r="G3" s="274"/>
      <c r="H3" s="199" t="s">
        <v>3</v>
      </c>
      <c r="I3" s="200"/>
      <c r="J3" s="201"/>
      <c r="K3" s="186">
        <v>605239792</v>
      </c>
      <c r="L3" s="187"/>
      <c r="M3" s="286"/>
      <c r="N3" s="4"/>
      <c r="O3" s="4"/>
      <c r="P3" s="4"/>
      <c r="Q3" s="4"/>
      <c r="R3" s="4"/>
      <c r="S3" s="1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4" ht="13.5" x14ac:dyDescent="0.25">
      <c r="A4" s="131" t="s">
        <v>5</v>
      </c>
      <c r="B4" s="132"/>
      <c r="C4" s="275" t="str">
        <f>IF('Výpis 1'!C4=0,"",'Výpis 1'!C4)</f>
        <v/>
      </c>
      <c r="D4" s="275"/>
      <c r="E4" s="275"/>
      <c r="F4" s="275"/>
      <c r="G4" s="276"/>
      <c r="H4" s="202" t="s">
        <v>4</v>
      </c>
      <c r="I4" s="203"/>
      <c r="J4" s="204"/>
      <c r="K4" s="174" t="s">
        <v>113</v>
      </c>
      <c r="L4" s="175"/>
      <c r="M4" s="286"/>
      <c r="N4" s="4"/>
      <c r="O4" s="4"/>
      <c r="P4" s="4"/>
      <c r="Q4" s="4"/>
      <c r="R4" s="4"/>
      <c r="S4" s="16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4" ht="13.5" thickBot="1" x14ac:dyDescent="0.25">
      <c r="A5" s="195" t="s">
        <v>35</v>
      </c>
      <c r="B5" s="196"/>
      <c r="C5" s="263" t="s">
        <v>57</v>
      </c>
      <c r="D5" s="263"/>
      <c r="E5" s="263"/>
      <c r="F5" s="263"/>
      <c r="G5" s="264"/>
      <c r="H5" s="181" t="s">
        <v>7</v>
      </c>
      <c r="I5" s="182"/>
      <c r="J5" s="183"/>
      <c r="K5" s="176" t="s">
        <v>93</v>
      </c>
      <c r="L5" s="177"/>
      <c r="M5" s="286"/>
      <c r="N5" s="4"/>
      <c r="O5" s="4"/>
      <c r="P5" s="4"/>
      <c r="Q5" s="4"/>
      <c r="R5" s="4"/>
      <c r="S5" s="1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4" ht="14.25" customHeight="1" x14ac:dyDescent="0.2">
      <c r="A6" s="135" t="s">
        <v>24</v>
      </c>
      <c r="B6" s="136"/>
      <c r="C6" s="265" t="s">
        <v>1</v>
      </c>
      <c r="D6" s="266"/>
      <c r="E6" s="267" t="s">
        <v>85</v>
      </c>
      <c r="F6" s="268"/>
      <c r="G6" s="268"/>
      <c r="H6" s="208" t="s">
        <v>10</v>
      </c>
      <c r="I6" s="209"/>
      <c r="J6" s="209"/>
      <c r="K6" s="209"/>
      <c r="L6" s="210"/>
      <c r="M6" s="286"/>
      <c r="N6" s="4"/>
      <c r="O6" s="4"/>
      <c r="P6" s="4"/>
      <c r="Q6" s="4"/>
      <c r="R6" s="4"/>
      <c r="S6" s="1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4" ht="14.25" customHeight="1" thickBot="1" x14ac:dyDescent="0.25">
      <c r="A7" s="131" t="s">
        <v>25</v>
      </c>
      <c r="B7" s="132"/>
      <c r="C7" s="147"/>
      <c r="D7" s="148"/>
      <c r="E7" s="157"/>
      <c r="F7" s="158"/>
      <c r="G7" s="158"/>
      <c r="H7" s="257" t="str">
        <f>IF('Výpis 1'!H7=0,"",'Výpis 1'!H7)</f>
        <v/>
      </c>
      <c r="I7" s="258"/>
      <c r="J7" s="258"/>
      <c r="K7" s="258"/>
      <c r="L7" s="259"/>
      <c r="M7" s="58" t="str">
        <f>IF(AND(SUM(D13:D41)&lt;&gt;0,C7=0),"Zadejte prosím dekor lamina.","")</f>
        <v/>
      </c>
      <c r="N7" s="4"/>
      <c r="O7" s="4"/>
      <c r="P7" s="4"/>
      <c r="Q7" s="4"/>
      <c r="R7" s="4"/>
      <c r="S7" s="16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4" ht="14.25" customHeight="1" x14ac:dyDescent="0.2">
      <c r="A8" s="131" t="s">
        <v>22</v>
      </c>
      <c r="B8" s="132"/>
      <c r="C8" s="147"/>
      <c r="D8" s="148"/>
      <c r="E8" s="223"/>
      <c r="F8" s="224"/>
      <c r="G8" s="224"/>
      <c r="H8" s="260"/>
      <c r="I8" s="261"/>
      <c r="J8" s="261"/>
      <c r="K8" s="261"/>
      <c r="L8" s="262"/>
      <c r="M8" s="8" t="str">
        <f>IF(AND(C8="",AL11=TRUE),"Zadejte prosím dekor ABS 0,5 mm.","")</f>
        <v/>
      </c>
      <c r="N8" s="26"/>
      <c r="O8" s="27"/>
      <c r="P8" s="27"/>
      <c r="Q8" s="27"/>
      <c r="R8" s="27"/>
      <c r="S8" s="162" t="s">
        <v>15</v>
      </c>
      <c r="T8" s="162"/>
      <c r="U8" s="162"/>
      <c r="V8" s="162"/>
      <c r="W8" s="162"/>
      <c r="X8" s="162"/>
      <c r="Y8" s="162"/>
      <c r="Z8" s="162"/>
      <c r="AA8" s="163"/>
      <c r="AB8" s="163"/>
      <c r="AC8" s="163"/>
      <c r="AD8" s="163"/>
      <c r="AE8" s="164"/>
      <c r="AF8" s="34"/>
      <c r="AG8" s="34"/>
      <c r="AH8" s="34"/>
      <c r="AI8" s="34"/>
      <c r="AJ8" s="34"/>
      <c r="AK8" s="34"/>
      <c r="AL8" s="34"/>
      <c r="AM8" s="34"/>
      <c r="AN8" s="34"/>
      <c r="AO8" s="2"/>
    </row>
    <row r="9" spans="1:44" ht="14.25" customHeight="1" x14ac:dyDescent="0.2">
      <c r="A9" s="131" t="s">
        <v>21</v>
      </c>
      <c r="B9" s="132"/>
      <c r="C9" s="147"/>
      <c r="D9" s="148"/>
      <c r="E9" s="157"/>
      <c r="F9" s="158"/>
      <c r="G9" s="158"/>
      <c r="H9" s="220" t="s">
        <v>8</v>
      </c>
      <c r="I9" s="221"/>
      <c r="J9" s="221"/>
      <c r="K9" s="221"/>
      <c r="L9" s="222"/>
      <c r="M9" s="8" t="str">
        <f>IF(AND(C9="",AM11=TRUE),"Zadejte prosím dekor ABS 1 mm.","")</f>
        <v/>
      </c>
      <c r="N9" s="28"/>
      <c r="O9" s="29"/>
      <c r="P9" s="29"/>
      <c r="Q9" s="29"/>
      <c r="R9" s="29"/>
      <c r="S9" s="165"/>
      <c r="T9" s="165"/>
      <c r="U9" s="165"/>
      <c r="V9" s="165"/>
      <c r="W9" s="165"/>
      <c r="X9" s="165"/>
      <c r="Y9" s="165"/>
      <c r="Z9" s="165"/>
      <c r="AA9" s="166"/>
      <c r="AB9" s="166"/>
      <c r="AC9" s="166"/>
      <c r="AD9" s="166"/>
      <c r="AE9" s="167"/>
      <c r="AF9" s="34"/>
      <c r="AG9" s="34"/>
      <c r="AH9" s="34"/>
      <c r="AI9" s="34"/>
      <c r="AJ9" s="34"/>
      <c r="AK9" s="34"/>
      <c r="AL9" s="34"/>
      <c r="AM9" s="34"/>
      <c r="AN9" s="34"/>
      <c r="AO9" s="2"/>
    </row>
    <row r="10" spans="1:44" ht="14.25" customHeight="1" x14ac:dyDescent="0.2">
      <c r="A10" s="131" t="s">
        <v>23</v>
      </c>
      <c r="B10" s="132"/>
      <c r="C10" s="147"/>
      <c r="D10" s="148"/>
      <c r="E10" s="157"/>
      <c r="F10" s="158"/>
      <c r="G10" s="158"/>
      <c r="H10" s="278" t="str">
        <f>IF('Výpis 1'!H10=0,"",'Výpis 1'!H10)</f>
        <v/>
      </c>
      <c r="I10" s="279"/>
      <c r="J10" s="279"/>
      <c r="K10" s="279"/>
      <c r="L10" s="280"/>
      <c r="M10" s="8" t="str">
        <f>IF(AND(C10="",AN11=TRUE),"Zadejte prosím dekor ABS 2 mm.","")</f>
        <v/>
      </c>
      <c r="N10" s="28"/>
      <c r="O10" s="29"/>
      <c r="P10" s="29"/>
      <c r="Q10" s="29"/>
      <c r="R10" s="29"/>
      <c r="S10" s="170" t="s">
        <v>16</v>
      </c>
      <c r="T10" s="170" t="s">
        <v>12</v>
      </c>
      <c r="U10" s="170" t="s">
        <v>13</v>
      </c>
      <c r="V10" s="170" t="s">
        <v>14</v>
      </c>
      <c r="W10" s="171" t="s">
        <v>54</v>
      </c>
      <c r="X10" s="170" t="s">
        <v>28</v>
      </c>
      <c r="Y10" s="170" t="s">
        <v>29</v>
      </c>
      <c r="Z10" s="170" t="s">
        <v>30</v>
      </c>
      <c r="AA10" s="171" t="s">
        <v>50</v>
      </c>
      <c r="AB10" s="171" t="s">
        <v>31</v>
      </c>
      <c r="AC10" s="171" t="s">
        <v>51</v>
      </c>
      <c r="AD10" s="171" t="s">
        <v>37</v>
      </c>
      <c r="AE10" s="168" t="s">
        <v>38</v>
      </c>
      <c r="AF10" s="34"/>
      <c r="AG10" s="34"/>
      <c r="AH10" s="34"/>
      <c r="AI10" s="34"/>
      <c r="AJ10" s="34"/>
      <c r="AK10" s="34"/>
      <c r="AL10" s="34"/>
      <c r="AM10" s="34"/>
      <c r="AN10" s="34"/>
      <c r="AO10" s="2"/>
    </row>
    <row r="11" spans="1:44" ht="14.25" customHeight="1" thickBot="1" x14ac:dyDescent="0.25">
      <c r="A11" s="195" t="s">
        <v>27</v>
      </c>
      <c r="B11" s="196"/>
      <c r="C11" s="147"/>
      <c r="D11" s="148"/>
      <c r="E11" s="216"/>
      <c r="F11" s="217"/>
      <c r="G11" s="217"/>
      <c r="H11" s="281"/>
      <c r="I11" s="282"/>
      <c r="J11" s="282"/>
      <c r="K11" s="282"/>
      <c r="L11" s="283"/>
      <c r="M11" s="8" t="str">
        <f>IF(AND(C11="",AO11=TRUE),"Zadejte prosím dekor ABS 42 mm.","")</f>
        <v/>
      </c>
      <c r="N11" s="28"/>
      <c r="O11" s="29"/>
      <c r="P11" s="29"/>
      <c r="Q11" s="29"/>
      <c r="R11" s="29"/>
      <c r="S11" s="170"/>
      <c r="T11" s="170"/>
      <c r="U11" s="170"/>
      <c r="V11" s="170"/>
      <c r="W11" s="172"/>
      <c r="X11" s="170"/>
      <c r="Y11" s="170"/>
      <c r="Z11" s="170"/>
      <c r="AA11" s="172"/>
      <c r="AB11" s="172"/>
      <c r="AC11" s="172"/>
      <c r="AD11" s="172"/>
      <c r="AE11" s="168"/>
      <c r="AF11" s="34"/>
      <c r="AG11" s="35" t="b">
        <f t="shared" ref="AG11:AR11" si="0">OR(AG13=TRUE,AG14=TRUE,AG15=TRUE,AG16=TRUE,AG17=TRUE,AG18=TRUE,AG19=TRUE,AG20=TRUE,AG21=TRUE,AG22=TRUE,AG23=TRUE,AG24=TRUE,AG25=TRUE,AG26=TRUE,AG27=TRUE,AG28=TRUE,AG29=TRUE,AG30=TRUE,AG31=TRUE,AG32=TRUE,AG33=TRUE,AG34=TRUE,AG35=TRUE,AG36=TRUE,AG37=TRUE,AG38=TRUE,AG39=TRUE,AG40=TRUE,AG41=TRUE)</f>
        <v>0</v>
      </c>
      <c r="AH11" s="35" t="b">
        <f t="shared" si="0"/>
        <v>0</v>
      </c>
      <c r="AI11" s="35" t="b">
        <f t="shared" si="0"/>
        <v>0</v>
      </c>
      <c r="AJ11" s="35" t="b">
        <f t="shared" si="0"/>
        <v>0</v>
      </c>
      <c r="AK11" s="35" t="b">
        <f t="shared" si="0"/>
        <v>0</v>
      </c>
      <c r="AL11" s="35" t="b">
        <f t="shared" si="0"/>
        <v>0</v>
      </c>
      <c r="AM11" s="35" t="b">
        <f t="shared" si="0"/>
        <v>0</v>
      </c>
      <c r="AN11" s="35" t="b">
        <f t="shared" si="0"/>
        <v>0</v>
      </c>
      <c r="AO11" s="35" t="b">
        <f t="shared" si="0"/>
        <v>0</v>
      </c>
      <c r="AP11" s="35" t="b">
        <f t="shared" si="0"/>
        <v>0</v>
      </c>
      <c r="AQ11" s="35" t="b">
        <f t="shared" si="0"/>
        <v>0</v>
      </c>
      <c r="AR11" s="35" t="b">
        <f t="shared" si="0"/>
        <v>0</v>
      </c>
    </row>
    <row r="12" spans="1:44" ht="24.75" customHeight="1" x14ac:dyDescent="0.2">
      <c r="A12" s="46" t="s">
        <v>68</v>
      </c>
      <c r="B12" s="284" t="s">
        <v>69</v>
      </c>
      <c r="C12" s="284"/>
      <c r="D12" s="47" t="s">
        <v>70</v>
      </c>
      <c r="E12" s="47" t="s">
        <v>71</v>
      </c>
      <c r="F12" s="47" t="s">
        <v>71</v>
      </c>
      <c r="G12" s="47" t="s">
        <v>72</v>
      </c>
      <c r="H12" s="47" t="s">
        <v>71</v>
      </c>
      <c r="I12" s="47" t="s">
        <v>71</v>
      </c>
      <c r="J12" s="47" t="s">
        <v>73</v>
      </c>
      <c r="K12" s="66" t="s">
        <v>26</v>
      </c>
      <c r="L12" s="48" t="s">
        <v>74</v>
      </c>
      <c r="M12" s="23" t="str">
        <f>IF('Výpis 1'!H10=0,"Doplňte hlavičku v listu Výpis 1.",IF(OR('Výpis 1'!M2&lt;&gt;"",'Výpis 1'!M3&lt;&gt;"",'Výpis 1'!M4&lt;&gt;"",'Výpis 1'!M5&lt;&gt;"",'Výpis 1'!M6&lt;&gt;""),"Doplňte hlavičku v listu Výpis 1.",IF(OR(M7&lt;&gt;"",M8&lt;&gt;"",M9&lt;&gt;"",M10&lt;&gt;"",M11&lt;&gt;""),"Doplňte prosím hlavičku.",IF(OR(M13&lt;&gt;"",M14&lt;&gt;"",M15&lt;&gt;"",M16&lt;&gt;"",M17&lt;&gt;"",M18&lt;&gt;"",M19&lt;&gt;"",M20&lt;&gt;"",M21&lt;&gt;"",M22&lt;&gt;"",M23&lt;&gt;"",M24&lt;&gt;"",M25&lt;&gt;"",M26&lt;&gt;"",M27&lt;&gt;"",M28&lt;&gt;"",M29&lt;&gt;"",M30&lt;&gt;"",M31&lt;&gt;"",M32&lt;&gt;"",M33&lt;&gt;"",M34&lt;&gt;"",M35&lt;&gt;"",M36&lt;&gt;"",M37&lt;&gt;"",M38&lt;&gt;"",M39&lt;&gt;"",M40&lt;&gt;"",M41&lt;&gt;""),"Zkontrolujte prosím výpis dílců.","Hlavička a výpis jsou v pořádku."))))</f>
        <v>Doplňte hlavičku v listu Výpis 1.</v>
      </c>
      <c r="N12" s="30" t="s">
        <v>17</v>
      </c>
      <c r="O12" s="31" t="s">
        <v>18</v>
      </c>
      <c r="P12" s="31" t="s">
        <v>19</v>
      </c>
      <c r="Q12" s="31" t="s">
        <v>20</v>
      </c>
      <c r="R12" s="44" t="s">
        <v>47</v>
      </c>
      <c r="S12" s="171"/>
      <c r="T12" s="171"/>
      <c r="U12" s="171"/>
      <c r="V12" s="171"/>
      <c r="W12" s="173"/>
      <c r="X12" s="171"/>
      <c r="Y12" s="171"/>
      <c r="Z12" s="171"/>
      <c r="AA12" s="173"/>
      <c r="AB12" s="172"/>
      <c r="AC12" s="173"/>
      <c r="AD12" s="172"/>
      <c r="AE12" s="169"/>
      <c r="AF12" s="34"/>
      <c r="AG12" s="44" t="s">
        <v>32</v>
      </c>
      <c r="AH12" s="44" t="s">
        <v>33</v>
      </c>
      <c r="AI12" s="44" t="s">
        <v>34</v>
      </c>
      <c r="AJ12" s="44" t="s">
        <v>52</v>
      </c>
      <c r="AK12" s="44" t="s">
        <v>36</v>
      </c>
      <c r="AL12" s="44" t="s">
        <v>40</v>
      </c>
      <c r="AM12" s="44" t="s">
        <v>41</v>
      </c>
      <c r="AN12" s="44" t="s">
        <v>42</v>
      </c>
      <c r="AO12" s="44" t="s">
        <v>39</v>
      </c>
      <c r="AP12" s="45" t="s">
        <v>53</v>
      </c>
      <c r="AQ12" s="45" t="s">
        <v>78</v>
      </c>
      <c r="AR12" s="45" t="s">
        <v>79</v>
      </c>
    </row>
    <row r="13" spans="1:44" x14ac:dyDescent="0.2">
      <c r="A13" s="10">
        <v>1</v>
      </c>
      <c r="B13" s="277"/>
      <c r="C13" s="277"/>
      <c r="D13" s="25"/>
      <c r="E13" s="60"/>
      <c r="F13" s="60"/>
      <c r="G13" s="25"/>
      <c r="H13" s="60"/>
      <c r="I13" s="60"/>
      <c r="J13" s="6"/>
      <c r="K13" s="32"/>
      <c r="L13" s="72"/>
      <c r="M13" s="70" t="str">
        <f>IF(D13=0,IF(G13=0,IF(OR(J13&lt;&gt;0,K13&lt;&gt;"",E13&lt;&gt;"",F13&lt;&gt;"",H13&lt;&gt;"",G13&lt;&gt;""),"Zadejte rozměry!",""),"Zadejte délku!"),IF(G13=0,"Zadejte šířku!",IF(J13=0,"Zadejte počet kusů!","")))</f>
        <v/>
      </c>
      <c r="N13" s="64">
        <f>IF(E13="5","0,5",E13)</f>
        <v>0</v>
      </c>
      <c r="O13" s="64">
        <f>IF(F13="5","0,5",F13)</f>
        <v>0</v>
      </c>
      <c r="P13" s="64">
        <f>IF(H13="5","0,5",H13)</f>
        <v>0</v>
      </c>
      <c r="Q13" s="64">
        <f>IF(I13="5","0,5",I13)</f>
        <v>0</v>
      </c>
      <c r="R13" s="61">
        <f t="shared" ref="R13:R41" si="1">IF(K13="x",2*J13,J13)</f>
        <v>0</v>
      </c>
      <c r="S13" s="20" t="str">
        <f t="shared" ref="S13:S41" si="2">IF(D13=0,"",(((2*D13)+(2*G13))*R13)/1000)</f>
        <v/>
      </c>
      <c r="T13" s="20" t="str">
        <f t="shared" ref="T13:T41" si="3">IF(D13=0,"",(D13*G13/1000000)*R13)</f>
        <v/>
      </c>
      <c r="U13" s="63" t="str">
        <f>IF(D13=0,"",IF(OR(P13=0,P13="p"),IF(OR(Q13=0,Q13="p"),D13,D13-(Q13-0.5)),IF(OR(Q13=0,Q13="p"),D13-(P13-0.5),D13-(P13-0.5)-(Q13-0.5))))</f>
        <v/>
      </c>
      <c r="V13" s="63" t="str">
        <f>IF(G13=0,"",IF(OR(N13=0,N13="p"),IF(OR(O13=0,O13="p"),G13,G13-(O13-0.5)),IF(OR(O13=0,O13="p"),G13-(N13-0.5),G13-(N13-0.5)-(O13-0.5))))</f>
        <v/>
      </c>
      <c r="W13" s="63" t="str">
        <f>IF(AK13=TRUE,J13*D13*G13/1000000,"")</f>
        <v/>
      </c>
      <c r="X13" s="20" t="str">
        <f>IF(OR(D13=0,AK13=TRUE),"",(IF(N13="0,5",IF(O13="0,5",(IF(P13="0,5",(IF(Q13="0,5",((2*D13+2*G13)*J13+200*J13),((2*D13+G13)*J13+150*J13))),IF(Q13="0,5",((2*D13+G13)*J13+150*J13),((2*D13)*J13+100*J13)))),(IF(P13="0,5",(IF(Q13="0,5",((D13+2*G13)*J13+150*J13),((D13+G13)*J13+100*J13))),(IF(Q13="0,5",((D13+G13)*J13+100*J13),D13*J13+50*J13))))),(IF(O13="0,5",(IF(P13="0,5",(IF(Q13="0,5",((D13+2*G13)*J13+150*J13),((D13+G13)*J13+100*J13))),(IF(Q13="0,5",((D13+G13)*J13+100*J13),(D13*J13+50*J13))))),(IF(P13="0,5",(IF(Q13="0,5",((2*G13)*J13+100*J13),(G13*J13+50*J13))),(IF(Q13="0,5",(G13*J13+50*J13),"0"))))))))/1000)</f>
        <v/>
      </c>
      <c r="Y13" s="20" t="str">
        <f>IF(OR(D13=0,AK13=TRUE),"",(IF(E13="1",IF(F13="1",(IF(H13="1",(IF(I13="1",((2*D13+2*G13)*J13+200*J13),((2*D13+G13)*J13+150*J13))),IF(I13="1",((2*D13+G13)*J13+150*J13),((2*D13)*J13+100*J13)))),(IF(H13="1",(IF(I13="1",((D13+2*G13)*J13+150*J13),((D13+G13)*J13+100*J13))),(IF(I13="1",((D13+G13)*J13+100*J13),D13*J13+50*J13))))),(IF(F13="1",(IF(H13="1",(IF(I13="1",((D13+2*G13)*J13+150*J13),((D13+G13)*J13+100*J13))),(IF(I13="1",((D13+G13)*J13+100*J13),(D13*J13+50*J13))))),(IF(H13="1",(IF(I13="1",((2*G13)*J13+100*J13),(G13*J13+50*J13))),(IF(I13="1",(G13*J13+50*J13),"0"))))))))/1000)</f>
        <v/>
      </c>
      <c r="Z13" s="20" t="str">
        <f>IF(OR(D13=0,AK13=TRUE),"",((IF(E13="2",IF(F13="2",(IF(H13="2",(IF(I13="2",((2*D13+2*G13)*J13+200*J13),((2*D13+G13)*J13+150*J13))),IF(I13="2",((2*D13+G13)*J13+150*J13),((2*D13)*J13+100*J13)))),(IF(H13="2",(IF(I13="2",((D13+2*G13)*J13+150*J13),((D13+G13)*J13+100*J13))),(IF(I13="2",((D13+G13)*J13+100*J13),D13*J13+50*J13))))),(IF(F13="2",(IF(H13="2",(IF(I13="2",((D13+2*G13)*J13+150*J13),((D13+G13)*J13+100*J13))),(IF(I13="2",((D13+G13)*J13+100*J13),(D13*J13+50*J13))))),(IF(H13="2",(IF(I13="2",((2*G13)*J13+100*J13),(G13*J13+50*J13))),(IF(I13="2",(G13*J13+50*J13),"0"))))))))/1000))</f>
        <v/>
      </c>
      <c r="AA13" s="20" t="str">
        <f t="shared" ref="AA13:AA41" si="4">IF(OR(D13=0,AK13=TRUE),"",(IF(E13="p",IF(F13="p",(IF(H13="p",(IF(I13="p",((2*D13+2*G13)*J13+200*J13),((2*D13+G13)*J13+150*J13))),IF(I13="p",((2*D13+G13)*J13+150*J13),((2*D13)*J13+100*J13)))),(IF(H13="p",(IF(I13="p",((D13+2*G13)*J13+150*J13),((D13+G13)*J13+100*J13))),(IF(I13="p",((D13+G13)*J13+100*J13),D13*J13+50*J13))))),(IF(F13="p",(IF(H13="p",(IF(I13="p",((D13+2*G13)*J13+150*J13),((D13+G13)*J13+100*J13))),(IF(I13="p",((D13+G13)*J13+100*J13),(D13*J13+50*J13))))),(IF(H13="p",(IF(I13="p",((2*G13)*J13+100*J13),(G13*J13+50*J13))),(IF(I13="p",(G13*J13+50*J13),"0"))))))))/1000)</f>
        <v/>
      </c>
      <c r="AB13" s="20" t="str">
        <f t="shared" ref="AB13:AB41" si="5">IF(OR(D13=0,AK13=FALSE),"",((IF(AND(E13&lt;&gt;0,E13&lt;&gt;"p"),IF(AND(F13&lt;&gt;0,F13&lt;&gt;"p"),(IF(AND(H13&lt;&gt;0,H13&lt;&gt;"p"),(IF(AND(I13&lt;&gt;0,I13&lt;&gt;"p"),((2*D13+2*G13)*J13+200*J13),((2*D13+G13)*J13+150*J13))),IF(AND(I13&lt;&gt;0,I13&lt;&gt;"p"),((2*D13+G13)*J13+150*J13),((2*D13)*J13+100*J13)))),(IF(AND(H13&lt;&gt;0,H13&lt;&gt;"p"),(IF(AND(I13&lt;&gt;0,I13&lt;&gt;"p"),((D13+2*G13)*J13+150*J13),((D13+G13)*J13+100*J13))),(IF(AND(I13&lt;&gt;0,I13&lt;&gt;"p"),((D13+G13)*J13+100*J13),D13*J13+50*J13))))),(IF(AND(F13&lt;&gt;0,F13&lt;&gt;"p"),(IF(AND(H13&lt;&gt;0,H13&lt;&gt;"p"),(IF(AND(I13&lt;&gt;0,I13&lt;&gt;"p"),((D13+2*G13)*J13+150*J13),((D13+G13)*J13+100*J13))),(IF(AND(I13&lt;&gt;0,I13&lt;&gt;"p"),((D13+G13)*J13+100*J13),(D13*J13+50*J13))))),(IF(AND(H13&lt;&gt;0,H13&lt;&gt;"p"),(IF(AND(I13&lt;&gt;0,I13&lt;&gt;"p"),((2*G13)*J13+100*J13),(G13*J13+50*J13))),(IF(AND(I13&lt;&gt;0,I13&lt;&gt;"p"),(G13*J13+50*J13),"0"))))))))/1000))</f>
        <v/>
      </c>
      <c r="AC13" s="20" t="str">
        <f t="shared" ref="AC13:AC41" si="6">IF(OR(D13=0,AK13=FALSE),"",((IF(E13="p",IF(F13="p",(IF(H13="p",(IF(I13="p",((2*D13+2*G13)*J13+200*J13),((2*D13+G13)*J13+150*J13))),IF(I13="p",((2*D13+G13)*J13+150*J13),((2*D13)*J13+100*J13)))),(IF(H13="p",(IF(I13="p",((D13+2*G13)*J13+150*J13),((D13+G13)*J13+100*J13))),(IF(I13="p",((D13+G13)*J13+100*J13),D13*J13+50*J13))))),(IF(F13="p",(IF(H13="p",(IF(I13="p",((D13+2*G13)*J13+150*J13),((D13+G13)*J13+100*J13))),(IF(I13="p",((D13+G13)*J13+100*J13),(D13*J13+50*J13))))),(IF(H13="p",(IF(I13="p",((2*G13)*J13+100*J13),(G13*J13+50*J13))),(IF(I13="p",(G13*J13+50*J13),"0"))))))))/1000))</f>
        <v/>
      </c>
      <c r="AD13" s="20" t="str">
        <f t="shared" ref="AD13:AD41" si="7">IF(OR(D13=0,AK13=TRUE),"",IF(E13=0,IF(F13=0,IF(H13=0,IF(I13=0,"0",G13*J13),IF(I13=0,G13*J13,2*G13*J13)),IF(H13=0,IF(I13=0,D13*J13,(G13+D13)*J13),IF(I13=0,(G13+D13)*J13,(2*G13+D13)*J13))),IF(F13=0,IF(H13=0,IF(I13=0,D13*J13,(D13+G13)*J13),IF(I13=0,(D13+G13)*J13,(2*G13+D13)*J13)),IF(H13=0,IF(I13=0,2*D13*J13,(G13+2*D13)*J13),IF(I13=0,(G13+2*D13)*J13,(2*D13+2*G13)*J13))))/1000)</f>
        <v/>
      </c>
      <c r="AE13" s="20" t="str">
        <f t="shared" ref="AE13:AE41" si="8">IF(OR(D13=0,AK13=FALSE),"",IF(E13=0,IF(F13=0,IF(H13=0,IF(I13=0,"0",G13*J13),IF(I13=0,G13*J13,2*G13*J13)),IF(H13=0,IF(I13=0,D13*J13,(G13+D13)*J13),IF(I13=0,(G13+D13)*J13,(2*G13+D13)*J13))),IF(F13=0,IF(H13=0,IF(I13=0,D13*J13,(D13+G13)*J13),IF(I13=0,(D13+G13)*J13,(2*G13+D13)*J13)),IF(H13=0,IF(I13=0,2*D13*J13,(G13+2*D13)*J13),IF(I13=0,(G13+2*D13)*J13,(2*D13+2*G13)*J13))))/1000)</f>
        <v/>
      </c>
      <c r="AF13" s="34"/>
      <c r="AG13" s="9" t="b">
        <f>OR(N13="0,5",O13="0,5",P13="0,5",Q13="0,5")</f>
        <v>0</v>
      </c>
      <c r="AH13" s="9" t="b">
        <f>OR(E13="1",F13="1",H13="1",I13="1")</f>
        <v>0</v>
      </c>
      <c r="AI13" s="9" t="b">
        <f>OR(E13="2",F13="2",H13="2",I13="2")</f>
        <v>0</v>
      </c>
      <c r="AJ13" s="9" t="b">
        <f t="shared" ref="AJ13:AJ41" si="9">OR(E13="p",F13="p",H13="p",I13="p")</f>
        <v>0</v>
      </c>
      <c r="AK13" s="9" t="b">
        <f t="shared" ref="AK13:AK41" si="10">OR(K13="x",K13="xx")</f>
        <v>0</v>
      </c>
      <c r="AL13" s="9" t="b">
        <f>AND(AG13=TRUE,$AK13=FALSE)</f>
        <v>0</v>
      </c>
      <c r="AM13" s="9" t="b">
        <f>AND(AH13=TRUE,$AK13=FALSE)</f>
        <v>0</v>
      </c>
      <c r="AN13" s="9" t="b">
        <f>AND(AI13=TRUE,$AK13=FALSE)</f>
        <v>0</v>
      </c>
      <c r="AO13" s="9" t="b">
        <f t="shared" ref="AO13:AO41" si="11">AND(OR(K13="x",K13="xx"),OR(AG13=TRUE,AH13=TRUE,AI13=TRUE))</f>
        <v>0</v>
      </c>
      <c r="AP13" s="9" t="b">
        <f t="shared" ref="AP13:AP41" si="12">AND(OR(K13="x",K13="xx"),AJ13=TRUE)</f>
        <v>0</v>
      </c>
      <c r="AQ13" s="9" t="b">
        <f>OR(AND(AK13=TRUE,AG13=TRUE,AH13=TRUE),AND(AK13=TRUE,AG13=TRUE,AI13=TRUE),AND(AK13=TRUE,AH13=TRUE,AI13=TRUE))</f>
        <v>0</v>
      </c>
      <c r="AR13" s="9" t="b">
        <f>K13="xx"</f>
        <v>0</v>
      </c>
    </row>
    <row r="14" spans="1:44" s="12" customFormat="1" x14ac:dyDescent="0.2">
      <c r="A14" s="117">
        <v>2</v>
      </c>
      <c r="B14" s="285"/>
      <c r="C14" s="285"/>
      <c r="D14" s="118"/>
      <c r="E14" s="119"/>
      <c r="F14" s="119"/>
      <c r="G14" s="118"/>
      <c r="H14" s="119"/>
      <c r="I14" s="119"/>
      <c r="J14" s="120"/>
      <c r="K14" s="121"/>
      <c r="L14" s="122"/>
      <c r="M14" s="71" t="str">
        <f t="shared" ref="M14:M41" si="13">IF(D14=0,IF(G14=0,IF(OR(J14&lt;&gt;0,K14&lt;&gt;"",E14&lt;&gt;"",F14&lt;&gt;"",H14&lt;&gt;"",G14&lt;&gt;""),"Zadejte rozměry!",""),"Zadejte délku!"),IF(G14=0,"Zadejte šířku!",IF(J14=0,"Zadejte počet kusů!","")))</f>
        <v/>
      </c>
      <c r="N14" s="65">
        <f t="shared" ref="N14:N41" si="14">IF(E14="5","0,5",E14)</f>
        <v>0</v>
      </c>
      <c r="O14" s="65">
        <f t="shared" ref="O14:O41" si="15">IF(F14="5","0,5",F14)</f>
        <v>0</v>
      </c>
      <c r="P14" s="65">
        <f t="shared" ref="P14:P41" si="16">IF(H14="5","0,5",H14)</f>
        <v>0</v>
      </c>
      <c r="Q14" s="65">
        <f t="shared" ref="Q14:Q41" si="17">IF(I14="5","0,5",I14)</f>
        <v>0</v>
      </c>
      <c r="R14" s="62">
        <f t="shared" si="1"/>
        <v>0</v>
      </c>
      <c r="S14" s="21" t="str">
        <f t="shared" si="2"/>
        <v/>
      </c>
      <c r="T14" s="21" t="str">
        <f t="shared" si="3"/>
        <v/>
      </c>
      <c r="U14" s="43" t="str">
        <f t="shared" ref="U14:U41" si="18">IF(D14=0,"",IF(OR(P14=0,P14="p"),IF(OR(Q14=0,Q14="p"),D14,D14-(Q14-0.5)),IF(OR(Q14=0,Q14="p"),D14-(P14-0.5),D14-(P14-0.5)-(Q14-0.5))))</f>
        <v/>
      </c>
      <c r="V14" s="43" t="str">
        <f t="shared" ref="V14:V41" si="19">IF(G14=0,"",IF(OR(N14=0,N14="p"),IF(OR(O14=0,O14="p"),G14,G14-(O14-0.5)),IF(OR(O14=0,O14="p"),G14-(N14-0.5),G14-(N14-0.5)-(O14-0.5))))</f>
        <v/>
      </c>
      <c r="W14" s="43" t="str">
        <f t="shared" ref="W14:W41" si="20">IF(AK14=TRUE,J14*D14*G14/1000000,"")</f>
        <v/>
      </c>
      <c r="X14" s="21" t="str">
        <f t="shared" ref="X14:X41" si="21">IF(OR(D14=0,AK14=TRUE),"",(IF(N14="0,5",IF(O14="0,5",(IF(P14="0,5",(IF(Q14="0,5",((2*D14+2*G14)*J14+200*J14),((2*D14+G14)*J14+150*J14))),IF(Q14="0,5",((2*D14+G14)*J14+150*J14),((2*D14)*J14+100*J14)))),(IF(P14="0,5",(IF(Q14="0,5",((D14+2*G14)*J14+150*J14),((D14+G14)*J14+100*J14))),(IF(Q14="0,5",((D14+G14)*J14+100*J14),D14*J14+50*J14))))),(IF(O14="0,5",(IF(P14="0,5",(IF(Q14="0,5",((D14+2*G14)*J14+150*J14),((D14+G14)*J14+100*J14))),(IF(Q14="0,5",((D14+G14)*J14+100*J14),(D14*J14+50*J14))))),(IF(P14="0,5",(IF(Q14="0,5",((2*G14)*J14+100*J14),(G14*J14+50*J14))),(IF(Q14="0,5",(G14*J14+50*J14),"0"))))))))/1000)</f>
        <v/>
      </c>
      <c r="Y14" s="21" t="str">
        <f t="shared" ref="Y14:Y41" si="22">IF(OR(D14=0,AK14=TRUE),"",(IF(E14="1",IF(F14="1",(IF(H14="1",(IF(I14="1",((2*D14+2*G14)*J14+200*J14),((2*D14+G14)*J14+150*J14))),IF(I14="1",((2*D14+G14)*J14+150*J14),((2*D14)*J14+100*J14)))),(IF(H14="1",(IF(I14="1",((D14+2*G14)*J14+150*J14),((D14+G14)*J14+100*J14))),(IF(I14="1",((D14+G14)*J14+100*J14),D14*J14+50*J14))))),(IF(F14="1",(IF(H14="1",(IF(I14="1",((D14+2*G14)*J14+150*J14),((D14+G14)*J14+100*J14))),(IF(I14="1",((D14+G14)*J14+100*J14),(D14*J14+50*J14))))),(IF(H14="1",(IF(I14="1",((2*G14)*J14+100*J14),(G14*J14+50*J14))),(IF(I14="1",(G14*J14+50*J14),"0"))))))))/1000)</f>
        <v/>
      </c>
      <c r="Z14" s="21" t="str">
        <f t="shared" ref="Z14:Z41" si="23">IF(OR(D14=0,AK14=TRUE),"",((IF(E14="2",IF(F14="2",(IF(H14="2",(IF(I14="2",((2*D14+2*G14)*J14+200*J14),((2*D14+G14)*J14+150*J14))),IF(I14="2",((2*D14+G14)*J14+150*J14),((2*D14)*J14+100*J14)))),(IF(H14="2",(IF(I14="2",((D14+2*G14)*J14+150*J14),((D14+G14)*J14+100*J14))),(IF(I14="2",((D14+G14)*J14+100*J14),D14*J14+50*J14))))),(IF(F14="2",(IF(H14="2",(IF(I14="2",((D14+2*G14)*J14+150*J14),((D14+G14)*J14+100*J14))),(IF(I14="2",((D14+G14)*J14+100*J14),(D14*J14+50*J14))))),(IF(H14="2",(IF(I14="2",((2*G14)*J14+100*J14),(G14*J14+50*J14))),(IF(I14="2",(G14*J14+50*J14),"0"))))))))/1000))</f>
        <v/>
      </c>
      <c r="AA14" s="21" t="str">
        <f t="shared" si="4"/>
        <v/>
      </c>
      <c r="AB14" s="21" t="str">
        <f t="shared" si="5"/>
        <v/>
      </c>
      <c r="AC14" s="21" t="str">
        <f t="shared" si="6"/>
        <v/>
      </c>
      <c r="AD14" s="21" t="str">
        <f t="shared" si="7"/>
        <v/>
      </c>
      <c r="AE14" s="21" t="str">
        <f t="shared" si="8"/>
        <v/>
      </c>
      <c r="AF14" s="36"/>
      <c r="AG14" s="11" t="b">
        <f t="shared" ref="AG14:AG41" si="24">OR(N14="0,5",O14="0,5",P14="0,5",Q14="0,5")</f>
        <v>0</v>
      </c>
      <c r="AH14" s="11" t="b">
        <f t="shared" ref="AH14:AH41" si="25">OR(E14="1",F14="1",H14="1",I14="1")</f>
        <v>0</v>
      </c>
      <c r="AI14" s="11" t="b">
        <f t="shared" ref="AI14:AI41" si="26">OR(E14="2",F14="2",H14="2",I14="2")</f>
        <v>0</v>
      </c>
      <c r="AJ14" s="11" t="b">
        <f t="shared" si="9"/>
        <v>0</v>
      </c>
      <c r="AK14" s="11" t="b">
        <f t="shared" si="10"/>
        <v>0</v>
      </c>
      <c r="AL14" s="11" t="b">
        <f t="shared" ref="AL14:AN41" si="27">AND(AG14=TRUE,$AK14=FALSE)</f>
        <v>0</v>
      </c>
      <c r="AM14" s="11" t="b">
        <f t="shared" si="27"/>
        <v>0</v>
      </c>
      <c r="AN14" s="11" t="b">
        <f t="shared" si="27"/>
        <v>0</v>
      </c>
      <c r="AO14" s="11" t="b">
        <f t="shared" si="11"/>
        <v>0</v>
      </c>
      <c r="AP14" s="11" t="b">
        <f t="shared" si="12"/>
        <v>0</v>
      </c>
      <c r="AQ14" s="11" t="b">
        <f t="shared" ref="AQ14:AQ41" si="28">OR(AND(AK14=TRUE,AG14=TRUE,AH14=TRUE),AND(AK14=TRUE,AG14=TRUE,AI14=TRUE),AND(AK14=TRUE,AH14=TRUE,AI14=TRUE))</f>
        <v>0</v>
      </c>
      <c r="AR14" s="11" t="b">
        <f t="shared" ref="AR14:AR41" si="29">K14="xx"</f>
        <v>0</v>
      </c>
    </row>
    <row r="15" spans="1:44" s="15" customFormat="1" x14ac:dyDescent="0.2">
      <c r="A15" s="14">
        <v>3</v>
      </c>
      <c r="B15" s="277"/>
      <c r="C15" s="277"/>
      <c r="D15" s="25"/>
      <c r="E15" s="60"/>
      <c r="F15" s="60"/>
      <c r="G15" s="25"/>
      <c r="H15" s="60"/>
      <c r="I15" s="60"/>
      <c r="J15" s="6"/>
      <c r="K15" s="32"/>
      <c r="L15" s="72"/>
      <c r="M15" s="70" t="str">
        <f t="shared" si="13"/>
        <v/>
      </c>
      <c r="N15" s="64">
        <f t="shared" si="14"/>
        <v>0</v>
      </c>
      <c r="O15" s="64">
        <f t="shared" si="15"/>
        <v>0</v>
      </c>
      <c r="P15" s="64">
        <f t="shared" si="16"/>
        <v>0</v>
      </c>
      <c r="Q15" s="64">
        <f t="shared" si="17"/>
        <v>0</v>
      </c>
      <c r="R15" s="61">
        <f t="shared" si="1"/>
        <v>0</v>
      </c>
      <c r="S15" s="22" t="str">
        <f t="shared" si="2"/>
        <v/>
      </c>
      <c r="T15" s="22" t="str">
        <f t="shared" si="3"/>
        <v/>
      </c>
      <c r="U15" s="63" t="str">
        <f t="shared" si="18"/>
        <v/>
      </c>
      <c r="V15" s="63" t="str">
        <f t="shared" si="19"/>
        <v/>
      </c>
      <c r="W15" s="63" t="str">
        <f t="shared" si="20"/>
        <v/>
      </c>
      <c r="X15" s="20" t="str">
        <f t="shared" si="21"/>
        <v/>
      </c>
      <c r="Y15" s="20" t="str">
        <f t="shared" si="22"/>
        <v/>
      </c>
      <c r="Z15" s="20" t="str">
        <f t="shared" si="23"/>
        <v/>
      </c>
      <c r="AA15" s="20" t="str">
        <f t="shared" si="4"/>
        <v/>
      </c>
      <c r="AB15" s="20" t="str">
        <f t="shared" si="5"/>
        <v/>
      </c>
      <c r="AC15" s="20" t="str">
        <f t="shared" si="6"/>
        <v/>
      </c>
      <c r="AD15" s="20" t="str">
        <f t="shared" si="7"/>
        <v/>
      </c>
      <c r="AE15" s="20" t="str">
        <f t="shared" si="8"/>
        <v/>
      </c>
      <c r="AF15" s="37"/>
      <c r="AG15" s="9" t="b">
        <f t="shared" si="24"/>
        <v>0</v>
      </c>
      <c r="AH15" s="9" t="b">
        <f t="shared" si="25"/>
        <v>0</v>
      </c>
      <c r="AI15" s="9" t="b">
        <f t="shared" si="26"/>
        <v>0</v>
      </c>
      <c r="AJ15" s="9" t="b">
        <f t="shared" si="9"/>
        <v>0</v>
      </c>
      <c r="AK15" s="9" t="b">
        <f t="shared" si="10"/>
        <v>0</v>
      </c>
      <c r="AL15" s="9" t="b">
        <f t="shared" si="27"/>
        <v>0</v>
      </c>
      <c r="AM15" s="9" t="b">
        <f t="shared" si="27"/>
        <v>0</v>
      </c>
      <c r="AN15" s="9" t="b">
        <f t="shared" si="27"/>
        <v>0</v>
      </c>
      <c r="AO15" s="9" t="b">
        <f t="shared" si="11"/>
        <v>0</v>
      </c>
      <c r="AP15" s="9" t="b">
        <f t="shared" si="12"/>
        <v>0</v>
      </c>
      <c r="AQ15" s="9" t="b">
        <f t="shared" si="28"/>
        <v>0</v>
      </c>
      <c r="AR15" s="9" t="b">
        <f t="shared" si="29"/>
        <v>0</v>
      </c>
    </row>
    <row r="16" spans="1:44" s="12" customFormat="1" x14ac:dyDescent="0.2">
      <c r="A16" s="117">
        <v>4</v>
      </c>
      <c r="B16" s="285"/>
      <c r="C16" s="285"/>
      <c r="D16" s="118"/>
      <c r="E16" s="119"/>
      <c r="F16" s="119"/>
      <c r="G16" s="118"/>
      <c r="H16" s="119"/>
      <c r="I16" s="119"/>
      <c r="J16" s="120"/>
      <c r="K16" s="121"/>
      <c r="L16" s="122"/>
      <c r="M16" s="71" t="str">
        <f t="shared" si="13"/>
        <v/>
      </c>
      <c r="N16" s="65">
        <f t="shared" si="14"/>
        <v>0</v>
      </c>
      <c r="O16" s="65">
        <f t="shared" si="15"/>
        <v>0</v>
      </c>
      <c r="P16" s="65">
        <f t="shared" si="16"/>
        <v>0</v>
      </c>
      <c r="Q16" s="65">
        <f t="shared" si="17"/>
        <v>0</v>
      </c>
      <c r="R16" s="62">
        <f t="shared" si="1"/>
        <v>0</v>
      </c>
      <c r="S16" s="21" t="str">
        <f t="shared" si="2"/>
        <v/>
      </c>
      <c r="T16" s="21" t="str">
        <f t="shared" si="3"/>
        <v/>
      </c>
      <c r="U16" s="43" t="str">
        <f t="shared" si="18"/>
        <v/>
      </c>
      <c r="V16" s="43" t="str">
        <f t="shared" si="19"/>
        <v/>
      </c>
      <c r="W16" s="43" t="str">
        <f t="shared" si="20"/>
        <v/>
      </c>
      <c r="X16" s="21" t="str">
        <f t="shared" si="21"/>
        <v/>
      </c>
      <c r="Y16" s="21" t="str">
        <f t="shared" si="22"/>
        <v/>
      </c>
      <c r="Z16" s="21" t="str">
        <f t="shared" si="23"/>
        <v/>
      </c>
      <c r="AA16" s="21" t="str">
        <f t="shared" si="4"/>
        <v/>
      </c>
      <c r="AB16" s="21" t="str">
        <f t="shared" si="5"/>
        <v/>
      </c>
      <c r="AC16" s="21" t="str">
        <f t="shared" si="6"/>
        <v/>
      </c>
      <c r="AD16" s="21" t="str">
        <f t="shared" si="7"/>
        <v/>
      </c>
      <c r="AE16" s="21" t="str">
        <f t="shared" si="8"/>
        <v/>
      </c>
      <c r="AF16" s="36"/>
      <c r="AG16" s="11" t="b">
        <f t="shared" si="24"/>
        <v>0</v>
      </c>
      <c r="AH16" s="11" t="b">
        <f t="shared" si="25"/>
        <v>0</v>
      </c>
      <c r="AI16" s="11" t="b">
        <f t="shared" si="26"/>
        <v>0</v>
      </c>
      <c r="AJ16" s="11" t="b">
        <f t="shared" si="9"/>
        <v>0</v>
      </c>
      <c r="AK16" s="11" t="b">
        <f t="shared" si="10"/>
        <v>0</v>
      </c>
      <c r="AL16" s="11" t="b">
        <f t="shared" si="27"/>
        <v>0</v>
      </c>
      <c r="AM16" s="11" t="b">
        <f t="shared" si="27"/>
        <v>0</v>
      </c>
      <c r="AN16" s="11" t="b">
        <f t="shared" si="27"/>
        <v>0</v>
      </c>
      <c r="AO16" s="11" t="b">
        <f t="shared" si="11"/>
        <v>0</v>
      </c>
      <c r="AP16" s="11" t="b">
        <f t="shared" si="12"/>
        <v>0</v>
      </c>
      <c r="AQ16" s="11" t="b">
        <f t="shared" si="28"/>
        <v>0</v>
      </c>
      <c r="AR16" s="11" t="b">
        <f t="shared" si="29"/>
        <v>0</v>
      </c>
    </row>
    <row r="17" spans="1:44" x14ac:dyDescent="0.2">
      <c r="A17" s="10">
        <v>5</v>
      </c>
      <c r="B17" s="277"/>
      <c r="C17" s="277"/>
      <c r="D17" s="25"/>
      <c r="E17" s="60"/>
      <c r="F17" s="60"/>
      <c r="G17" s="25"/>
      <c r="H17" s="60"/>
      <c r="I17" s="60"/>
      <c r="J17" s="6"/>
      <c r="K17" s="32"/>
      <c r="L17" s="72"/>
      <c r="M17" s="70" t="str">
        <f t="shared" si="13"/>
        <v/>
      </c>
      <c r="N17" s="64">
        <f t="shared" si="14"/>
        <v>0</v>
      </c>
      <c r="O17" s="64">
        <f t="shared" si="15"/>
        <v>0</v>
      </c>
      <c r="P17" s="64">
        <f t="shared" si="16"/>
        <v>0</v>
      </c>
      <c r="Q17" s="64">
        <f t="shared" si="17"/>
        <v>0</v>
      </c>
      <c r="R17" s="61">
        <f t="shared" si="1"/>
        <v>0</v>
      </c>
      <c r="S17" s="20" t="str">
        <f t="shared" si="2"/>
        <v/>
      </c>
      <c r="T17" s="20" t="str">
        <f t="shared" si="3"/>
        <v/>
      </c>
      <c r="U17" s="63" t="str">
        <f t="shared" si="18"/>
        <v/>
      </c>
      <c r="V17" s="63" t="str">
        <f t="shared" si="19"/>
        <v/>
      </c>
      <c r="W17" s="63" t="str">
        <f t="shared" si="20"/>
        <v/>
      </c>
      <c r="X17" s="20" t="str">
        <f t="shared" si="21"/>
        <v/>
      </c>
      <c r="Y17" s="20" t="str">
        <f t="shared" si="22"/>
        <v/>
      </c>
      <c r="Z17" s="20" t="str">
        <f t="shared" si="23"/>
        <v/>
      </c>
      <c r="AA17" s="20" t="str">
        <f t="shared" si="4"/>
        <v/>
      </c>
      <c r="AB17" s="20" t="str">
        <f t="shared" si="5"/>
        <v/>
      </c>
      <c r="AC17" s="20" t="str">
        <f t="shared" si="6"/>
        <v/>
      </c>
      <c r="AD17" s="20" t="str">
        <f t="shared" si="7"/>
        <v/>
      </c>
      <c r="AE17" s="20" t="str">
        <f t="shared" si="8"/>
        <v/>
      </c>
      <c r="AF17" s="34"/>
      <c r="AG17" s="9" t="b">
        <f t="shared" si="24"/>
        <v>0</v>
      </c>
      <c r="AH17" s="9" t="b">
        <f t="shared" si="25"/>
        <v>0</v>
      </c>
      <c r="AI17" s="9" t="b">
        <f t="shared" si="26"/>
        <v>0</v>
      </c>
      <c r="AJ17" s="9" t="b">
        <f t="shared" si="9"/>
        <v>0</v>
      </c>
      <c r="AK17" s="9" t="b">
        <f t="shared" si="10"/>
        <v>0</v>
      </c>
      <c r="AL17" s="9" t="b">
        <f t="shared" si="27"/>
        <v>0</v>
      </c>
      <c r="AM17" s="9" t="b">
        <f t="shared" si="27"/>
        <v>0</v>
      </c>
      <c r="AN17" s="9" t="b">
        <f t="shared" si="27"/>
        <v>0</v>
      </c>
      <c r="AO17" s="9" t="b">
        <f t="shared" si="11"/>
        <v>0</v>
      </c>
      <c r="AP17" s="9" t="b">
        <f t="shared" si="12"/>
        <v>0</v>
      </c>
      <c r="AQ17" s="9" t="b">
        <f t="shared" si="28"/>
        <v>0</v>
      </c>
      <c r="AR17" s="9" t="b">
        <f t="shared" si="29"/>
        <v>0</v>
      </c>
    </row>
    <row r="18" spans="1:44" s="12" customFormat="1" x14ac:dyDescent="0.2">
      <c r="A18" s="117">
        <v>6</v>
      </c>
      <c r="B18" s="285"/>
      <c r="C18" s="285"/>
      <c r="D18" s="118"/>
      <c r="E18" s="119"/>
      <c r="F18" s="119"/>
      <c r="G18" s="118"/>
      <c r="H18" s="119"/>
      <c r="I18" s="119"/>
      <c r="J18" s="120"/>
      <c r="K18" s="121"/>
      <c r="L18" s="122"/>
      <c r="M18" s="71" t="str">
        <f t="shared" si="13"/>
        <v/>
      </c>
      <c r="N18" s="65">
        <f t="shared" si="14"/>
        <v>0</v>
      </c>
      <c r="O18" s="65">
        <f t="shared" si="15"/>
        <v>0</v>
      </c>
      <c r="P18" s="65">
        <f t="shared" si="16"/>
        <v>0</v>
      </c>
      <c r="Q18" s="65">
        <f t="shared" si="17"/>
        <v>0</v>
      </c>
      <c r="R18" s="62">
        <f t="shared" si="1"/>
        <v>0</v>
      </c>
      <c r="S18" s="21" t="str">
        <f t="shared" si="2"/>
        <v/>
      </c>
      <c r="T18" s="21" t="str">
        <f t="shared" si="3"/>
        <v/>
      </c>
      <c r="U18" s="43" t="str">
        <f t="shared" si="18"/>
        <v/>
      </c>
      <c r="V18" s="43" t="str">
        <f t="shared" si="19"/>
        <v/>
      </c>
      <c r="W18" s="43" t="str">
        <f t="shared" si="20"/>
        <v/>
      </c>
      <c r="X18" s="21" t="str">
        <f t="shared" si="21"/>
        <v/>
      </c>
      <c r="Y18" s="21" t="str">
        <f t="shared" si="22"/>
        <v/>
      </c>
      <c r="Z18" s="21" t="str">
        <f t="shared" si="23"/>
        <v/>
      </c>
      <c r="AA18" s="21" t="str">
        <f t="shared" si="4"/>
        <v/>
      </c>
      <c r="AB18" s="21" t="str">
        <f t="shared" si="5"/>
        <v/>
      </c>
      <c r="AC18" s="21" t="str">
        <f t="shared" si="6"/>
        <v/>
      </c>
      <c r="AD18" s="21" t="str">
        <f t="shared" si="7"/>
        <v/>
      </c>
      <c r="AE18" s="21" t="str">
        <f t="shared" si="8"/>
        <v/>
      </c>
      <c r="AF18" s="36"/>
      <c r="AG18" s="11" t="b">
        <f t="shared" si="24"/>
        <v>0</v>
      </c>
      <c r="AH18" s="11" t="b">
        <f t="shared" si="25"/>
        <v>0</v>
      </c>
      <c r="AI18" s="11" t="b">
        <f t="shared" si="26"/>
        <v>0</v>
      </c>
      <c r="AJ18" s="11" t="b">
        <f t="shared" si="9"/>
        <v>0</v>
      </c>
      <c r="AK18" s="11" t="b">
        <f t="shared" si="10"/>
        <v>0</v>
      </c>
      <c r="AL18" s="11" t="b">
        <f t="shared" si="27"/>
        <v>0</v>
      </c>
      <c r="AM18" s="11" t="b">
        <f t="shared" si="27"/>
        <v>0</v>
      </c>
      <c r="AN18" s="11" t="b">
        <f t="shared" si="27"/>
        <v>0</v>
      </c>
      <c r="AO18" s="11" t="b">
        <f t="shared" si="11"/>
        <v>0</v>
      </c>
      <c r="AP18" s="11" t="b">
        <f t="shared" si="12"/>
        <v>0</v>
      </c>
      <c r="AQ18" s="11" t="b">
        <f t="shared" si="28"/>
        <v>0</v>
      </c>
      <c r="AR18" s="11" t="b">
        <f t="shared" si="29"/>
        <v>0</v>
      </c>
    </row>
    <row r="19" spans="1:44" x14ac:dyDescent="0.2">
      <c r="A19" s="10">
        <v>7</v>
      </c>
      <c r="B19" s="277"/>
      <c r="C19" s="277"/>
      <c r="D19" s="25"/>
      <c r="E19" s="60"/>
      <c r="F19" s="60"/>
      <c r="G19" s="25"/>
      <c r="H19" s="60"/>
      <c r="I19" s="60"/>
      <c r="J19" s="6"/>
      <c r="K19" s="32"/>
      <c r="L19" s="72"/>
      <c r="M19" s="70" t="str">
        <f t="shared" si="13"/>
        <v/>
      </c>
      <c r="N19" s="64">
        <f t="shared" si="14"/>
        <v>0</v>
      </c>
      <c r="O19" s="64">
        <f t="shared" si="15"/>
        <v>0</v>
      </c>
      <c r="P19" s="64">
        <f t="shared" si="16"/>
        <v>0</v>
      </c>
      <c r="Q19" s="64">
        <f t="shared" si="17"/>
        <v>0</v>
      </c>
      <c r="R19" s="61">
        <f t="shared" si="1"/>
        <v>0</v>
      </c>
      <c r="S19" s="20" t="str">
        <f t="shared" si="2"/>
        <v/>
      </c>
      <c r="T19" s="20" t="str">
        <f t="shared" si="3"/>
        <v/>
      </c>
      <c r="U19" s="63" t="str">
        <f t="shared" si="18"/>
        <v/>
      </c>
      <c r="V19" s="63" t="str">
        <f t="shared" si="19"/>
        <v/>
      </c>
      <c r="W19" s="63" t="str">
        <f t="shared" si="20"/>
        <v/>
      </c>
      <c r="X19" s="20" t="str">
        <f t="shared" si="21"/>
        <v/>
      </c>
      <c r="Y19" s="20" t="str">
        <f t="shared" si="22"/>
        <v/>
      </c>
      <c r="Z19" s="20" t="str">
        <f t="shared" si="23"/>
        <v/>
      </c>
      <c r="AA19" s="20" t="str">
        <f t="shared" si="4"/>
        <v/>
      </c>
      <c r="AB19" s="20" t="str">
        <f t="shared" si="5"/>
        <v/>
      </c>
      <c r="AC19" s="20" t="str">
        <f t="shared" si="6"/>
        <v/>
      </c>
      <c r="AD19" s="20" t="str">
        <f t="shared" si="7"/>
        <v/>
      </c>
      <c r="AE19" s="20" t="str">
        <f t="shared" si="8"/>
        <v/>
      </c>
      <c r="AF19" s="34"/>
      <c r="AG19" s="9" t="b">
        <f t="shared" si="24"/>
        <v>0</v>
      </c>
      <c r="AH19" s="9" t="b">
        <f t="shared" si="25"/>
        <v>0</v>
      </c>
      <c r="AI19" s="9" t="b">
        <f t="shared" si="26"/>
        <v>0</v>
      </c>
      <c r="AJ19" s="9" t="b">
        <f t="shared" si="9"/>
        <v>0</v>
      </c>
      <c r="AK19" s="9" t="b">
        <f t="shared" si="10"/>
        <v>0</v>
      </c>
      <c r="AL19" s="9" t="b">
        <f t="shared" si="27"/>
        <v>0</v>
      </c>
      <c r="AM19" s="9" t="b">
        <f t="shared" si="27"/>
        <v>0</v>
      </c>
      <c r="AN19" s="9" t="b">
        <f t="shared" si="27"/>
        <v>0</v>
      </c>
      <c r="AO19" s="9" t="b">
        <f t="shared" si="11"/>
        <v>0</v>
      </c>
      <c r="AP19" s="9" t="b">
        <f t="shared" si="12"/>
        <v>0</v>
      </c>
      <c r="AQ19" s="9" t="b">
        <f t="shared" si="28"/>
        <v>0</v>
      </c>
      <c r="AR19" s="9" t="b">
        <f t="shared" si="29"/>
        <v>0</v>
      </c>
    </row>
    <row r="20" spans="1:44" s="12" customFormat="1" x14ac:dyDescent="0.2">
      <c r="A20" s="117">
        <v>8</v>
      </c>
      <c r="B20" s="285"/>
      <c r="C20" s="285"/>
      <c r="D20" s="118"/>
      <c r="E20" s="119"/>
      <c r="F20" s="119"/>
      <c r="G20" s="118"/>
      <c r="H20" s="119"/>
      <c r="I20" s="119"/>
      <c r="J20" s="120"/>
      <c r="K20" s="121"/>
      <c r="L20" s="122"/>
      <c r="M20" s="71" t="str">
        <f t="shared" si="13"/>
        <v/>
      </c>
      <c r="N20" s="65">
        <f t="shared" si="14"/>
        <v>0</v>
      </c>
      <c r="O20" s="65">
        <f t="shared" si="15"/>
        <v>0</v>
      </c>
      <c r="P20" s="65">
        <f t="shared" si="16"/>
        <v>0</v>
      </c>
      <c r="Q20" s="65">
        <f t="shared" si="17"/>
        <v>0</v>
      </c>
      <c r="R20" s="62">
        <f t="shared" si="1"/>
        <v>0</v>
      </c>
      <c r="S20" s="21" t="str">
        <f t="shared" si="2"/>
        <v/>
      </c>
      <c r="T20" s="21" t="str">
        <f t="shared" si="3"/>
        <v/>
      </c>
      <c r="U20" s="43" t="str">
        <f t="shared" si="18"/>
        <v/>
      </c>
      <c r="V20" s="43" t="str">
        <f t="shared" si="19"/>
        <v/>
      </c>
      <c r="W20" s="43" t="str">
        <f t="shared" si="20"/>
        <v/>
      </c>
      <c r="X20" s="21" t="str">
        <f t="shared" si="21"/>
        <v/>
      </c>
      <c r="Y20" s="21" t="str">
        <f t="shared" si="22"/>
        <v/>
      </c>
      <c r="Z20" s="21" t="str">
        <f t="shared" si="23"/>
        <v/>
      </c>
      <c r="AA20" s="21" t="str">
        <f t="shared" si="4"/>
        <v/>
      </c>
      <c r="AB20" s="21" t="str">
        <f t="shared" si="5"/>
        <v/>
      </c>
      <c r="AC20" s="21" t="str">
        <f t="shared" si="6"/>
        <v/>
      </c>
      <c r="AD20" s="21" t="str">
        <f t="shared" si="7"/>
        <v/>
      </c>
      <c r="AE20" s="21" t="str">
        <f t="shared" si="8"/>
        <v/>
      </c>
      <c r="AF20" s="36"/>
      <c r="AG20" s="11" t="b">
        <f t="shared" si="24"/>
        <v>0</v>
      </c>
      <c r="AH20" s="11" t="b">
        <f t="shared" si="25"/>
        <v>0</v>
      </c>
      <c r="AI20" s="11" t="b">
        <f t="shared" si="26"/>
        <v>0</v>
      </c>
      <c r="AJ20" s="11" t="b">
        <f t="shared" si="9"/>
        <v>0</v>
      </c>
      <c r="AK20" s="11" t="b">
        <f t="shared" si="10"/>
        <v>0</v>
      </c>
      <c r="AL20" s="11" t="b">
        <f t="shared" si="27"/>
        <v>0</v>
      </c>
      <c r="AM20" s="11" t="b">
        <f t="shared" si="27"/>
        <v>0</v>
      </c>
      <c r="AN20" s="11" t="b">
        <f t="shared" si="27"/>
        <v>0</v>
      </c>
      <c r="AO20" s="11" t="b">
        <f t="shared" si="11"/>
        <v>0</v>
      </c>
      <c r="AP20" s="11" t="b">
        <f t="shared" si="12"/>
        <v>0</v>
      </c>
      <c r="AQ20" s="11" t="b">
        <f t="shared" si="28"/>
        <v>0</v>
      </c>
      <c r="AR20" s="11" t="b">
        <f t="shared" si="29"/>
        <v>0</v>
      </c>
    </row>
    <row r="21" spans="1:44" x14ac:dyDescent="0.2">
      <c r="A21" s="10">
        <v>9</v>
      </c>
      <c r="B21" s="277"/>
      <c r="C21" s="277"/>
      <c r="D21" s="25"/>
      <c r="E21" s="60"/>
      <c r="F21" s="60"/>
      <c r="G21" s="25"/>
      <c r="H21" s="60"/>
      <c r="I21" s="60"/>
      <c r="J21" s="6"/>
      <c r="K21" s="32"/>
      <c r="L21" s="72"/>
      <c r="M21" s="70" t="str">
        <f t="shared" si="13"/>
        <v/>
      </c>
      <c r="N21" s="64">
        <f t="shared" si="14"/>
        <v>0</v>
      </c>
      <c r="O21" s="64">
        <f t="shared" si="15"/>
        <v>0</v>
      </c>
      <c r="P21" s="64">
        <f t="shared" si="16"/>
        <v>0</v>
      </c>
      <c r="Q21" s="64">
        <f t="shared" si="17"/>
        <v>0</v>
      </c>
      <c r="R21" s="61">
        <f t="shared" si="1"/>
        <v>0</v>
      </c>
      <c r="S21" s="20" t="str">
        <f t="shared" si="2"/>
        <v/>
      </c>
      <c r="T21" s="20" t="str">
        <f t="shared" si="3"/>
        <v/>
      </c>
      <c r="U21" s="63" t="str">
        <f t="shared" si="18"/>
        <v/>
      </c>
      <c r="V21" s="63" t="str">
        <f t="shared" si="19"/>
        <v/>
      </c>
      <c r="W21" s="63" t="str">
        <f t="shared" si="20"/>
        <v/>
      </c>
      <c r="X21" s="20" t="str">
        <f t="shared" si="21"/>
        <v/>
      </c>
      <c r="Y21" s="20" t="str">
        <f t="shared" si="22"/>
        <v/>
      </c>
      <c r="Z21" s="20" t="str">
        <f t="shared" si="23"/>
        <v/>
      </c>
      <c r="AA21" s="20" t="str">
        <f t="shared" si="4"/>
        <v/>
      </c>
      <c r="AB21" s="20" t="str">
        <f t="shared" si="5"/>
        <v/>
      </c>
      <c r="AC21" s="20" t="str">
        <f t="shared" si="6"/>
        <v/>
      </c>
      <c r="AD21" s="20" t="str">
        <f t="shared" si="7"/>
        <v/>
      </c>
      <c r="AE21" s="20" t="str">
        <f t="shared" si="8"/>
        <v/>
      </c>
      <c r="AF21" s="34"/>
      <c r="AG21" s="9" t="b">
        <f t="shared" si="24"/>
        <v>0</v>
      </c>
      <c r="AH21" s="9" t="b">
        <f t="shared" si="25"/>
        <v>0</v>
      </c>
      <c r="AI21" s="9" t="b">
        <f t="shared" si="26"/>
        <v>0</v>
      </c>
      <c r="AJ21" s="9" t="b">
        <f t="shared" si="9"/>
        <v>0</v>
      </c>
      <c r="AK21" s="9" t="b">
        <f t="shared" si="10"/>
        <v>0</v>
      </c>
      <c r="AL21" s="9" t="b">
        <f t="shared" si="27"/>
        <v>0</v>
      </c>
      <c r="AM21" s="9" t="b">
        <f t="shared" si="27"/>
        <v>0</v>
      </c>
      <c r="AN21" s="9" t="b">
        <f t="shared" si="27"/>
        <v>0</v>
      </c>
      <c r="AO21" s="9" t="b">
        <f t="shared" si="11"/>
        <v>0</v>
      </c>
      <c r="AP21" s="9" t="b">
        <f t="shared" si="12"/>
        <v>0</v>
      </c>
      <c r="AQ21" s="9" t="b">
        <f t="shared" si="28"/>
        <v>0</v>
      </c>
      <c r="AR21" s="9" t="b">
        <f t="shared" si="29"/>
        <v>0</v>
      </c>
    </row>
    <row r="22" spans="1:44" s="12" customFormat="1" x14ac:dyDescent="0.2">
      <c r="A22" s="117">
        <v>10</v>
      </c>
      <c r="B22" s="285"/>
      <c r="C22" s="285"/>
      <c r="D22" s="118"/>
      <c r="E22" s="119"/>
      <c r="F22" s="119"/>
      <c r="G22" s="118"/>
      <c r="H22" s="119"/>
      <c r="I22" s="119"/>
      <c r="J22" s="120"/>
      <c r="K22" s="121"/>
      <c r="L22" s="122"/>
      <c r="M22" s="71" t="str">
        <f t="shared" si="13"/>
        <v/>
      </c>
      <c r="N22" s="65">
        <f t="shared" si="14"/>
        <v>0</v>
      </c>
      <c r="O22" s="65">
        <f t="shared" si="15"/>
        <v>0</v>
      </c>
      <c r="P22" s="65">
        <f t="shared" si="16"/>
        <v>0</v>
      </c>
      <c r="Q22" s="65">
        <f t="shared" si="17"/>
        <v>0</v>
      </c>
      <c r="R22" s="62">
        <f t="shared" si="1"/>
        <v>0</v>
      </c>
      <c r="S22" s="21" t="str">
        <f t="shared" si="2"/>
        <v/>
      </c>
      <c r="T22" s="21" t="str">
        <f t="shared" si="3"/>
        <v/>
      </c>
      <c r="U22" s="43" t="str">
        <f t="shared" si="18"/>
        <v/>
      </c>
      <c r="V22" s="43" t="str">
        <f t="shared" si="19"/>
        <v/>
      </c>
      <c r="W22" s="43" t="str">
        <f t="shared" si="20"/>
        <v/>
      </c>
      <c r="X22" s="21" t="str">
        <f t="shared" si="21"/>
        <v/>
      </c>
      <c r="Y22" s="21" t="str">
        <f t="shared" si="22"/>
        <v/>
      </c>
      <c r="Z22" s="21" t="str">
        <f t="shared" si="23"/>
        <v/>
      </c>
      <c r="AA22" s="21" t="str">
        <f t="shared" si="4"/>
        <v/>
      </c>
      <c r="AB22" s="21" t="str">
        <f t="shared" si="5"/>
        <v/>
      </c>
      <c r="AC22" s="21" t="str">
        <f t="shared" si="6"/>
        <v/>
      </c>
      <c r="AD22" s="21" t="str">
        <f t="shared" si="7"/>
        <v/>
      </c>
      <c r="AE22" s="21" t="str">
        <f t="shared" si="8"/>
        <v/>
      </c>
      <c r="AF22" s="36"/>
      <c r="AG22" s="11" t="b">
        <f t="shared" si="24"/>
        <v>0</v>
      </c>
      <c r="AH22" s="11" t="b">
        <f t="shared" si="25"/>
        <v>0</v>
      </c>
      <c r="AI22" s="11" t="b">
        <f t="shared" si="26"/>
        <v>0</v>
      </c>
      <c r="AJ22" s="11" t="b">
        <f t="shared" si="9"/>
        <v>0</v>
      </c>
      <c r="AK22" s="11" t="b">
        <f t="shared" si="10"/>
        <v>0</v>
      </c>
      <c r="AL22" s="11" t="b">
        <f t="shared" si="27"/>
        <v>0</v>
      </c>
      <c r="AM22" s="11" t="b">
        <f t="shared" si="27"/>
        <v>0</v>
      </c>
      <c r="AN22" s="11" t="b">
        <f t="shared" si="27"/>
        <v>0</v>
      </c>
      <c r="AO22" s="11" t="b">
        <f t="shared" si="11"/>
        <v>0</v>
      </c>
      <c r="AP22" s="11" t="b">
        <f t="shared" si="12"/>
        <v>0</v>
      </c>
      <c r="AQ22" s="11" t="b">
        <f t="shared" si="28"/>
        <v>0</v>
      </c>
      <c r="AR22" s="11" t="b">
        <f t="shared" si="29"/>
        <v>0</v>
      </c>
    </row>
    <row r="23" spans="1:44" x14ac:dyDescent="0.2">
      <c r="A23" s="10">
        <v>11</v>
      </c>
      <c r="B23" s="277"/>
      <c r="C23" s="277"/>
      <c r="D23" s="25"/>
      <c r="E23" s="60"/>
      <c r="F23" s="60"/>
      <c r="G23" s="25"/>
      <c r="H23" s="60"/>
      <c r="I23" s="60"/>
      <c r="J23" s="6"/>
      <c r="K23" s="32"/>
      <c r="L23" s="72"/>
      <c r="M23" s="70" t="str">
        <f t="shared" si="13"/>
        <v/>
      </c>
      <c r="N23" s="64">
        <f t="shared" si="14"/>
        <v>0</v>
      </c>
      <c r="O23" s="64">
        <f t="shared" si="15"/>
        <v>0</v>
      </c>
      <c r="P23" s="64">
        <f t="shared" si="16"/>
        <v>0</v>
      </c>
      <c r="Q23" s="64">
        <f t="shared" si="17"/>
        <v>0</v>
      </c>
      <c r="R23" s="61">
        <f t="shared" si="1"/>
        <v>0</v>
      </c>
      <c r="S23" s="22" t="str">
        <f t="shared" si="2"/>
        <v/>
      </c>
      <c r="T23" s="22" t="str">
        <f t="shared" si="3"/>
        <v/>
      </c>
      <c r="U23" s="63" t="str">
        <f t="shared" si="18"/>
        <v/>
      </c>
      <c r="V23" s="63" t="str">
        <f t="shared" si="19"/>
        <v/>
      </c>
      <c r="W23" s="63" t="str">
        <f t="shared" si="20"/>
        <v/>
      </c>
      <c r="X23" s="20" t="str">
        <f t="shared" si="21"/>
        <v/>
      </c>
      <c r="Y23" s="20" t="str">
        <f t="shared" si="22"/>
        <v/>
      </c>
      <c r="Z23" s="20" t="str">
        <f t="shared" si="23"/>
        <v/>
      </c>
      <c r="AA23" s="20" t="str">
        <f t="shared" si="4"/>
        <v/>
      </c>
      <c r="AB23" s="20" t="str">
        <f t="shared" si="5"/>
        <v/>
      </c>
      <c r="AC23" s="20" t="str">
        <f t="shared" si="6"/>
        <v/>
      </c>
      <c r="AD23" s="20" t="str">
        <f t="shared" si="7"/>
        <v/>
      </c>
      <c r="AE23" s="20" t="str">
        <f t="shared" si="8"/>
        <v/>
      </c>
      <c r="AF23" s="34"/>
      <c r="AG23" s="9" t="b">
        <f t="shared" si="24"/>
        <v>0</v>
      </c>
      <c r="AH23" s="9" t="b">
        <f t="shared" si="25"/>
        <v>0</v>
      </c>
      <c r="AI23" s="9" t="b">
        <f t="shared" si="26"/>
        <v>0</v>
      </c>
      <c r="AJ23" s="9" t="b">
        <f t="shared" si="9"/>
        <v>0</v>
      </c>
      <c r="AK23" s="9" t="b">
        <f t="shared" si="10"/>
        <v>0</v>
      </c>
      <c r="AL23" s="9" t="b">
        <f t="shared" si="27"/>
        <v>0</v>
      </c>
      <c r="AM23" s="9" t="b">
        <f t="shared" si="27"/>
        <v>0</v>
      </c>
      <c r="AN23" s="9" t="b">
        <f t="shared" si="27"/>
        <v>0</v>
      </c>
      <c r="AO23" s="9" t="b">
        <f t="shared" si="11"/>
        <v>0</v>
      </c>
      <c r="AP23" s="9" t="b">
        <f t="shared" si="12"/>
        <v>0</v>
      </c>
      <c r="AQ23" s="9" t="b">
        <f t="shared" si="28"/>
        <v>0</v>
      </c>
      <c r="AR23" s="9" t="b">
        <f t="shared" si="29"/>
        <v>0</v>
      </c>
    </row>
    <row r="24" spans="1:44" s="12" customFormat="1" x14ac:dyDescent="0.2">
      <c r="A24" s="117">
        <v>12</v>
      </c>
      <c r="B24" s="285"/>
      <c r="C24" s="285"/>
      <c r="D24" s="118"/>
      <c r="E24" s="119"/>
      <c r="F24" s="119"/>
      <c r="G24" s="118"/>
      <c r="H24" s="119"/>
      <c r="I24" s="119"/>
      <c r="J24" s="120"/>
      <c r="K24" s="121"/>
      <c r="L24" s="122"/>
      <c r="M24" s="71" t="str">
        <f t="shared" si="13"/>
        <v/>
      </c>
      <c r="N24" s="65">
        <f t="shared" si="14"/>
        <v>0</v>
      </c>
      <c r="O24" s="65">
        <f t="shared" si="15"/>
        <v>0</v>
      </c>
      <c r="P24" s="65">
        <f t="shared" si="16"/>
        <v>0</v>
      </c>
      <c r="Q24" s="65">
        <f t="shared" si="17"/>
        <v>0</v>
      </c>
      <c r="R24" s="62">
        <f t="shared" si="1"/>
        <v>0</v>
      </c>
      <c r="S24" s="21" t="str">
        <f t="shared" si="2"/>
        <v/>
      </c>
      <c r="T24" s="21" t="str">
        <f t="shared" si="3"/>
        <v/>
      </c>
      <c r="U24" s="43" t="str">
        <f t="shared" si="18"/>
        <v/>
      </c>
      <c r="V24" s="43" t="str">
        <f t="shared" si="19"/>
        <v/>
      </c>
      <c r="W24" s="43" t="str">
        <f t="shared" si="20"/>
        <v/>
      </c>
      <c r="X24" s="21" t="str">
        <f t="shared" si="21"/>
        <v/>
      </c>
      <c r="Y24" s="21" t="str">
        <f t="shared" si="22"/>
        <v/>
      </c>
      <c r="Z24" s="21" t="str">
        <f t="shared" si="23"/>
        <v/>
      </c>
      <c r="AA24" s="21" t="str">
        <f t="shared" si="4"/>
        <v/>
      </c>
      <c r="AB24" s="21" t="str">
        <f t="shared" si="5"/>
        <v/>
      </c>
      <c r="AC24" s="21" t="str">
        <f t="shared" si="6"/>
        <v/>
      </c>
      <c r="AD24" s="21" t="str">
        <f t="shared" si="7"/>
        <v/>
      </c>
      <c r="AE24" s="21" t="str">
        <f t="shared" si="8"/>
        <v/>
      </c>
      <c r="AF24" s="36"/>
      <c r="AG24" s="11" t="b">
        <f t="shared" si="24"/>
        <v>0</v>
      </c>
      <c r="AH24" s="11" t="b">
        <f t="shared" si="25"/>
        <v>0</v>
      </c>
      <c r="AI24" s="11" t="b">
        <f t="shared" si="26"/>
        <v>0</v>
      </c>
      <c r="AJ24" s="11" t="b">
        <f t="shared" si="9"/>
        <v>0</v>
      </c>
      <c r="AK24" s="11" t="b">
        <f t="shared" si="10"/>
        <v>0</v>
      </c>
      <c r="AL24" s="11" t="b">
        <f t="shared" si="27"/>
        <v>0</v>
      </c>
      <c r="AM24" s="11" t="b">
        <f t="shared" si="27"/>
        <v>0</v>
      </c>
      <c r="AN24" s="11" t="b">
        <f t="shared" si="27"/>
        <v>0</v>
      </c>
      <c r="AO24" s="11" t="b">
        <f t="shared" si="11"/>
        <v>0</v>
      </c>
      <c r="AP24" s="11" t="b">
        <f t="shared" si="12"/>
        <v>0</v>
      </c>
      <c r="AQ24" s="11" t="b">
        <f t="shared" si="28"/>
        <v>0</v>
      </c>
      <c r="AR24" s="11" t="b">
        <f t="shared" si="29"/>
        <v>0</v>
      </c>
    </row>
    <row r="25" spans="1:44" x14ac:dyDescent="0.2">
      <c r="A25" s="10">
        <v>13</v>
      </c>
      <c r="B25" s="277"/>
      <c r="C25" s="277"/>
      <c r="D25" s="25"/>
      <c r="E25" s="60"/>
      <c r="F25" s="60"/>
      <c r="G25" s="25"/>
      <c r="H25" s="60"/>
      <c r="I25" s="60"/>
      <c r="J25" s="6"/>
      <c r="K25" s="32"/>
      <c r="L25" s="72"/>
      <c r="M25" s="70" t="str">
        <f t="shared" si="13"/>
        <v/>
      </c>
      <c r="N25" s="64">
        <f t="shared" si="14"/>
        <v>0</v>
      </c>
      <c r="O25" s="64">
        <f t="shared" si="15"/>
        <v>0</v>
      </c>
      <c r="P25" s="64">
        <f t="shared" si="16"/>
        <v>0</v>
      </c>
      <c r="Q25" s="64">
        <f t="shared" si="17"/>
        <v>0</v>
      </c>
      <c r="R25" s="61">
        <f t="shared" si="1"/>
        <v>0</v>
      </c>
      <c r="S25" s="22" t="str">
        <f t="shared" si="2"/>
        <v/>
      </c>
      <c r="T25" s="22" t="str">
        <f t="shared" si="3"/>
        <v/>
      </c>
      <c r="U25" s="63" t="str">
        <f t="shared" si="18"/>
        <v/>
      </c>
      <c r="V25" s="63" t="str">
        <f t="shared" si="19"/>
        <v/>
      </c>
      <c r="W25" s="63" t="str">
        <f t="shared" si="20"/>
        <v/>
      </c>
      <c r="X25" s="20" t="str">
        <f t="shared" si="21"/>
        <v/>
      </c>
      <c r="Y25" s="20" t="str">
        <f t="shared" si="22"/>
        <v/>
      </c>
      <c r="Z25" s="20" t="str">
        <f t="shared" si="23"/>
        <v/>
      </c>
      <c r="AA25" s="20" t="str">
        <f t="shared" si="4"/>
        <v/>
      </c>
      <c r="AB25" s="20" t="str">
        <f t="shared" si="5"/>
        <v/>
      </c>
      <c r="AC25" s="20" t="str">
        <f t="shared" si="6"/>
        <v/>
      </c>
      <c r="AD25" s="20" t="str">
        <f t="shared" si="7"/>
        <v/>
      </c>
      <c r="AE25" s="20" t="str">
        <f t="shared" si="8"/>
        <v/>
      </c>
      <c r="AF25" s="34"/>
      <c r="AG25" s="9" t="b">
        <f t="shared" si="24"/>
        <v>0</v>
      </c>
      <c r="AH25" s="9" t="b">
        <f t="shared" si="25"/>
        <v>0</v>
      </c>
      <c r="AI25" s="9" t="b">
        <f t="shared" si="26"/>
        <v>0</v>
      </c>
      <c r="AJ25" s="9" t="b">
        <f t="shared" si="9"/>
        <v>0</v>
      </c>
      <c r="AK25" s="9" t="b">
        <f t="shared" si="10"/>
        <v>0</v>
      </c>
      <c r="AL25" s="9" t="b">
        <f t="shared" si="27"/>
        <v>0</v>
      </c>
      <c r="AM25" s="9" t="b">
        <f t="shared" si="27"/>
        <v>0</v>
      </c>
      <c r="AN25" s="9" t="b">
        <f t="shared" si="27"/>
        <v>0</v>
      </c>
      <c r="AO25" s="9" t="b">
        <f t="shared" si="11"/>
        <v>0</v>
      </c>
      <c r="AP25" s="9" t="b">
        <f t="shared" si="12"/>
        <v>0</v>
      </c>
      <c r="AQ25" s="9" t="b">
        <f t="shared" si="28"/>
        <v>0</v>
      </c>
      <c r="AR25" s="9" t="b">
        <f t="shared" si="29"/>
        <v>0</v>
      </c>
    </row>
    <row r="26" spans="1:44" s="12" customFormat="1" x14ac:dyDescent="0.2">
      <c r="A26" s="117">
        <v>14</v>
      </c>
      <c r="B26" s="285"/>
      <c r="C26" s="285"/>
      <c r="D26" s="118"/>
      <c r="E26" s="119"/>
      <c r="F26" s="119"/>
      <c r="G26" s="118"/>
      <c r="H26" s="119"/>
      <c r="I26" s="119"/>
      <c r="J26" s="120"/>
      <c r="K26" s="121"/>
      <c r="L26" s="122"/>
      <c r="M26" s="71" t="str">
        <f t="shared" si="13"/>
        <v/>
      </c>
      <c r="N26" s="65">
        <f t="shared" si="14"/>
        <v>0</v>
      </c>
      <c r="O26" s="65">
        <f t="shared" si="15"/>
        <v>0</v>
      </c>
      <c r="P26" s="65">
        <f t="shared" si="16"/>
        <v>0</v>
      </c>
      <c r="Q26" s="65">
        <f t="shared" si="17"/>
        <v>0</v>
      </c>
      <c r="R26" s="62">
        <f t="shared" si="1"/>
        <v>0</v>
      </c>
      <c r="S26" s="21" t="str">
        <f t="shared" si="2"/>
        <v/>
      </c>
      <c r="T26" s="21" t="str">
        <f t="shared" si="3"/>
        <v/>
      </c>
      <c r="U26" s="43" t="str">
        <f t="shared" si="18"/>
        <v/>
      </c>
      <c r="V26" s="43" t="str">
        <f t="shared" si="19"/>
        <v/>
      </c>
      <c r="W26" s="43" t="str">
        <f t="shared" si="20"/>
        <v/>
      </c>
      <c r="X26" s="21" t="str">
        <f t="shared" si="21"/>
        <v/>
      </c>
      <c r="Y26" s="21" t="str">
        <f t="shared" si="22"/>
        <v/>
      </c>
      <c r="Z26" s="21" t="str">
        <f t="shared" si="23"/>
        <v/>
      </c>
      <c r="AA26" s="21" t="str">
        <f t="shared" si="4"/>
        <v/>
      </c>
      <c r="AB26" s="21" t="str">
        <f t="shared" si="5"/>
        <v/>
      </c>
      <c r="AC26" s="21" t="str">
        <f t="shared" si="6"/>
        <v/>
      </c>
      <c r="AD26" s="21" t="str">
        <f t="shared" si="7"/>
        <v/>
      </c>
      <c r="AE26" s="21" t="str">
        <f t="shared" si="8"/>
        <v/>
      </c>
      <c r="AF26" s="36"/>
      <c r="AG26" s="11" t="b">
        <f t="shared" si="24"/>
        <v>0</v>
      </c>
      <c r="AH26" s="11" t="b">
        <f t="shared" si="25"/>
        <v>0</v>
      </c>
      <c r="AI26" s="11" t="b">
        <f t="shared" si="26"/>
        <v>0</v>
      </c>
      <c r="AJ26" s="11" t="b">
        <f t="shared" si="9"/>
        <v>0</v>
      </c>
      <c r="AK26" s="11" t="b">
        <f t="shared" si="10"/>
        <v>0</v>
      </c>
      <c r="AL26" s="11" t="b">
        <f t="shared" si="27"/>
        <v>0</v>
      </c>
      <c r="AM26" s="11" t="b">
        <f t="shared" si="27"/>
        <v>0</v>
      </c>
      <c r="AN26" s="11" t="b">
        <f t="shared" si="27"/>
        <v>0</v>
      </c>
      <c r="AO26" s="11" t="b">
        <f t="shared" si="11"/>
        <v>0</v>
      </c>
      <c r="AP26" s="11" t="b">
        <f t="shared" si="12"/>
        <v>0</v>
      </c>
      <c r="AQ26" s="11" t="b">
        <f t="shared" si="28"/>
        <v>0</v>
      </c>
      <c r="AR26" s="11" t="b">
        <f t="shared" si="29"/>
        <v>0</v>
      </c>
    </row>
    <row r="27" spans="1:44" ht="12.75" customHeight="1" x14ac:dyDescent="0.2">
      <c r="A27" s="10">
        <v>15</v>
      </c>
      <c r="B27" s="277"/>
      <c r="C27" s="277"/>
      <c r="D27" s="25"/>
      <c r="E27" s="60"/>
      <c r="F27" s="60"/>
      <c r="G27" s="25"/>
      <c r="H27" s="60"/>
      <c r="I27" s="60"/>
      <c r="J27" s="6"/>
      <c r="K27" s="32"/>
      <c r="L27" s="72"/>
      <c r="M27" s="70" t="str">
        <f t="shared" si="13"/>
        <v/>
      </c>
      <c r="N27" s="64">
        <f t="shared" si="14"/>
        <v>0</v>
      </c>
      <c r="O27" s="64">
        <f t="shared" si="15"/>
        <v>0</v>
      </c>
      <c r="P27" s="64">
        <f t="shared" si="16"/>
        <v>0</v>
      </c>
      <c r="Q27" s="64">
        <f t="shared" si="17"/>
        <v>0</v>
      </c>
      <c r="R27" s="61">
        <f t="shared" si="1"/>
        <v>0</v>
      </c>
      <c r="S27" s="22" t="str">
        <f t="shared" si="2"/>
        <v/>
      </c>
      <c r="T27" s="22" t="str">
        <f t="shared" si="3"/>
        <v/>
      </c>
      <c r="U27" s="63" t="str">
        <f t="shared" si="18"/>
        <v/>
      </c>
      <c r="V27" s="63" t="str">
        <f t="shared" si="19"/>
        <v/>
      </c>
      <c r="W27" s="63" t="str">
        <f t="shared" si="20"/>
        <v/>
      </c>
      <c r="X27" s="20" t="str">
        <f t="shared" si="21"/>
        <v/>
      </c>
      <c r="Y27" s="20" t="str">
        <f t="shared" si="22"/>
        <v/>
      </c>
      <c r="Z27" s="20" t="str">
        <f t="shared" si="23"/>
        <v/>
      </c>
      <c r="AA27" s="20" t="str">
        <f t="shared" si="4"/>
        <v/>
      </c>
      <c r="AB27" s="20" t="str">
        <f t="shared" si="5"/>
        <v/>
      </c>
      <c r="AC27" s="20" t="str">
        <f t="shared" si="6"/>
        <v/>
      </c>
      <c r="AD27" s="20" t="str">
        <f t="shared" si="7"/>
        <v/>
      </c>
      <c r="AE27" s="20" t="str">
        <f t="shared" si="8"/>
        <v/>
      </c>
      <c r="AF27" s="34"/>
      <c r="AG27" s="9" t="b">
        <f t="shared" si="24"/>
        <v>0</v>
      </c>
      <c r="AH27" s="9" t="b">
        <f t="shared" si="25"/>
        <v>0</v>
      </c>
      <c r="AI27" s="9" t="b">
        <f t="shared" si="26"/>
        <v>0</v>
      </c>
      <c r="AJ27" s="9" t="b">
        <f t="shared" si="9"/>
        <v>0</v>
      </c>
      <c r="AK27" s="9" t="b">
        <f t="shared" si="10"/>
        <v>0</v>
      </c>
      <c r="AL27" s="9" t="b">
        <f t="shared" si="27"/>
        <v>0</v>
      </c>
      <c r="AM27" s="9" t="b">
        <f t="shared" si="27"/>
        <v>0</v>
      </c>
      <c r="AN27" s="9" t="b">
        <f t="shared" si="27"/>
        <v>0</v>
      </c>
      <c r="AO27" s="9" t="b">
        <f t="shared" si="11"/>
        <v>0</v>
      </c>
      <c r="AP27" s="9" t="b">
        <f t="shared" si="12"/>
        <v>0</v>
      </c>
      <c r="AQ27" s="9" t="b">
        <f t="shared" si="28"/>
        <v>0</v>
      </c>
      <c r="AR27" s="9" t="b">
        <f t="shared" si="29"/>
        <v>0</v>
      </c>
    </row>
    <row r="28" spans="1:44" s="12" customFormat="1" x14ac:dyDescent="0.2">
      <c r="A28" s="117">
        <v>16</v>
      </c>
      <c r="B28" s="285"/>
      <c r="C28" s="285"/>
      <c r="D28" s="118"/>
      <c r="E28" s="119"/>
      <c r="F28" s="119"/>
      <c r="G28" s="118"/>
      <c r="H28" s="119"/>
      <c r="I28" s="119"/>
      <c r="J28" s="120"/>
      <c r="K28" s="121"/>
      <c r="L28" s="122"/>
      <c r="M28" s="71" t="str">
        <f t="shared" si="13"/>
        <v/>
      </c>
      <c r="N28" s="65">
        <f t="shared" si="14"/>
        <v>0</v>
      </c>
      <c r="O28" s="65">
        <f t="shared" si="15"/>
        <v>0</v>
      </c>
      <c r="P28" s="65">
        <f t="shared" si="16"/>
        <v>0</v>
      </c>
      <c r="Q28" s="65">
        <f t="shared" si="17"/>
        <v>0</v>
      </c>
      <c r="R28" s="62">
        <f t="shared" si="1"/>
        <v>0</v>
      </c>
      <c r="S28" s="21" t="str">
        <f t="shared" si="2"/>
        <v/>
      </c>
      <c r="T28" s="21" t="str">
        <f t="shared" si="3"/>
        <v/>
      </c>
      <c r="U28" s="43" t="str">
        <f t="shared" si="18"/>
        <v/>
      </c>
      <c r="V28" s="43" t="str">
        <f t="shared" si="19"/>
        <v/>
      </c>
      <c r="W28" s="43" t="str">
        <f t="shared" si="20"/>
        <v/>
      </c>
      <c r="X28" s="21" t="str">
        <f t="shared" si="21"/>
        <v/>
      </c>
      <c r="Y28" s="21" t="str">
        <f t="shared" si="22"/>
        <v/>
      </c>
      <c r="Z28" s="21" t="str">
        <f t="shared" si="23"/>
        <v/>
      </c>
      <c r="AA28" s="21" t="str">
        <f t="shared" si="4"/>
        <v/>
      </c>
      <c r="AB28" s="21" t="str">
        <f t="shared" si="5"/>
        <v/>
      </c>
      <c r="AC28" s="21" t="str">
        <f t="shared" si="6"/>
        <v/>
      </c>
      <c r="AD28" s="21" t="str">
        <f t="shared" si="7"/>
        <v/>
      </c>
      <c r="AE28" s="21" t="str">
        <f t="shared" si="8"/>
        <v/>
      </c>
      <c r="AF28" s="36"/>
      <c r="AG28" s="11" t="b">
        <f t="shared" si="24"/>
        <v>0</v>
      </c>
      <c r="AH28" s="11" t="b">
        <f t="shared" si="25"/>
        <v>0</v>
      </c>
      <c r="AI28" s="11" t="b">
        <f t="shared" si="26"/>
        <v>0</v>
      </c>
      <c r="AJ28" s="11" t="b">
        <f t="shared" si="9"/>
        <v>0</v>
      </c>
      <c r="AK28" s="11" t="b">
        <f t="shared" si="10"/>
        <v>0</v>
      </c>
      <c r="AL28" s="11" t="b">
        <f t="shared" si="27"/>
        <v>0</v>
      </c>
      <c r="AM28" s="11" t="b">
        <f t="shared" si="27"/>
        <v>0</v>
      </c>
      <c r="AN28" s="11" t="b">
        <f t="shared" si="27"/>
        <v>0</v>
      </c>
      <c r="AO28" s="11" t="b">
        <f t="shared" si="11"/>
        <v>0</v>
      </c>
      <c r="AP28" s="11" t="b">
        <f t="shared" si="12"/>
        <v>0</v>
      </c>
      <c r="AQ28" s="11" t="b">
        <f t="shared" si="28"/>
        <v>0</v>
      </c>
      <c r="AR28" s="11" t="b">
        <f t="shared" si="29"/>
        <v>0</v>
      </c>
    </row>
    <row r="29" spans="1:44" s="15" customFormat="1" x14ac:dyDescent="0.2">
      <c r="A29" s="14">
        <v>17</v>
      </c>
      <c r="B29" s="277"/>
      <c r="C29" s="277"/>
      <c r="D29" s="25"/>
      <c r="E29" s="60"/>
      <c r="F29" s="60"/>
      <c r="G29" s="25"/>
      <c r="H29" s="60"/>
      <c r="I29" s="60"/>
      <c r="J29" s="6"/>
      <c r="K29" s="32"/>
      <c r="L29" s="72"/>
      <c r="M29" s="70" t="str">
        <f t="shared" si="13"/>
        <v/>
      </c>
      <c r="N29" s="64">
        <f t="shared" si="14"/>
        <v>0</v>
      </c>
      <c r="O29" s="64">
        <f t="shared" si="15"/>
        <v>0</v>
      </c>
      <c r="P29" s="64">
        <f t="shared" si="16"/>
        <v>0</v>
      </c>
      <c r="Q29" s="64">
        <f t="shared" si="17"/>
        <v>0</v>
      </c>
      <c r="R29" s="61">
        <f t="shared" si="1"/>
        <v>0</v>
      </c>
      <c r="S29" s="22" t="str">
        <f t="shared" si="2"/>
        <v/>
      </c>
      <c r="T29" s="22" t="str">
        <f t="shared" si="3"/>
        <v/>
      </c>
      <c r="U29" s="63" t="str">
        <f t="shared" si="18"/>
        <v/>
      </c>
      <c r="V29" s="63" t="str">
        <f t="shared" si="19"/>
        <v/>
      </c>
      <c r="W29" s="63" t="str">
        <f t="shared" si="20"/>
        <v/>
      </c>
      <c r="X29" s="20" t="str">
        <f t="shared" si="21"/>
        <v/>
      </c>
      <c r="Y29" s="20" t="str">
        <f t="shared" si="22"/>
        <v/>
      </c>
      <c r="Z29" s="20" t="str">
        <f t="shared" si="23"/>
        <v/>
      </c>
      <c r="AA29" s="20" t="str">
        <f t="shared" si="4"/>
        <v/>
      </c>
      <c r="AB29" s="20" t="str">
        <f t="shared" si="5"/>
        <v/>
      </c>
      <c r="AC29" s="20" t="str">
        <f t="shared" si="6"/>
        <v/>
      </c>
      <c r="AD29" s="20" t="str">
        <f t="shared" si="7"/>
        <v/>
      </c>
      <c r="AE29" s="20" t="str">
        <f t="shared" si="8"/>
        <v/>
      </c>
      <c r="AF29" s="37"/>
      <c r="AG29" s="9" t="b">
        <f t="shared" si="24"/>
        <v>0</v>
      </c>
      <c r="AH29" s="9" t="b">
        <f t="shared" si="25"/>
        <v>0</v>
      </c>
      <c r="AI29" s="9" t="b">
        <f t="shared" si="26"/>
        <v>0</v>
      </c>
      <c r="AJ29" s="9" t="b">
        <f t="shared" si="9"/>
        <v>0</v>
      </c>
      <c r="AK29" s="9" t="b">
        <f t="shared" si="10"/>
        <v>0</v>
      </c>
      <c r="AL29" s="9" t="b">
        <f t="shared" si="27"/>
        <v>0</v>
      </c>
      <c r="AM29" s="9" t="b">
        <f t="shared" si="27"/>
        <v>0</v>
      </c>
      <c r="AN29" s="9" t="b">
        <f t="shared" si="27"/>
        <v>0</v>
      </c>
      <c r="AO29" s="9" t="b">
        <f t="shared" si="11"/>
        <v>0</v>
      </c>
      <c r="AP29" s="9" t="b">
        <f t="shared" si="12"/>
        <v>0</v>
      </c>
      <c r="AQ29" s="9" t="b">
        <f t="shared" si="28"/>
        <v>0</v>
      </c>
      <c r="AR29" s="9" t="b">
        <f t="shared" si="29"/>
        <v>0</v>
      </c>
    </row>
    <row r="30" spans="1:44" s="12" customFormat="1" x14ac:dyDescent="0.2">
      <c r="A30" s="117">
        <v>18</v>
      </c>
      <c r="B30" s="285"/>
      <c r="C30" s="285"/>
      <c r="D30" s="118"/>
      <c r="E30" s="119"/>
      <c r="F30" s="119"/>
      <c r="G30" s="118"/>
      <c r="H30" s="119"/>
      <c r="I30" s="119"/>
      <c r="J30" s="120"/>
      <c r="K30" s="121"/>
      <c r="L30" s="122"/>
      <c r="M30" s="71" t="str">
        <f t="shared" si="13"/>
        <v/>
      </c>
      <c r="N30" s="65">
        <f t="shared" si="14"/>
        <v>0</v>
      </c>
      <c r="O30" s="65">
        <f t="shared" si="15"/>
        <v>0</v>
      </c>
      <c r="P30" s="65">
        <f t="shared" si="16"/>
        <v>0</v>
      </c>
      <c r="Q30" s="65">
        <f t="shared" si="17"/>
        <v>0</v>
      </c>
      <c r="R30" s="62">
        <f t="shared" si="1"/>
        <v>0</v>
      </c>
      <c r="S30" s="21" t="str">
        <f t="shared" si="2"/>
        <v/>
      </c>
      <c r="T30" s="21" t="str">
        <f t="shared" si="3"/>
        <v/>
      </c>
      <c r="U30" s="43" t="str">
        <f t="shared" si="18"/>
        <v/>
      </c>
      <c r="V30" s="43" t="str">
        <f t="shared" si="19"/>
        <v/>
      </c>
      <c r="W30" s="43" t="str">
        <f t="shared" si="20"/>
        <v/>
      </c>
      <c r="X30" s="21" t="str">
        <f t="shared" si="21"/>
        <v/>
      </c>
      <c r="Y30" s="21" t="str">
        <f t="shared" si="22"/>
        <v/>
      </c>
      <c r="Z30" s="21" t="str">
        <f t="shared" si="23"/>
        <v/>
      </c>
      <c r="AA30" s="21" t="str">
        <f t="shared" si="4"/>
        <v/>
      </c>
      <c r="AB30" s="21" t="str">
        <f t="shared" si="5"/>
        <v/>
      </c>
      <c r="AC30" s="21" t="str">
        <f t="shared" si="6"/>
        <v/>
      </c>
      <c r="AD30" s="21" t="str">
        <f t="shared" si="7"/>
        <v/>
      </c>
      <c r="AE30" s="21" t="str">
        <f t="shared" si="8"/>
        <v/>
      </c>
      <c r="AF30" s="36"/>
      <c r="AG30" s="11" t="b">
        <f t="shared" si="24"/>
        <v>0</v>
      </c>
      <c r="AH30" s="11" t="b">
        <f t="shared" si="25"/>
        <v>0</v>
      </c>
      <c r="AI30" s="11" t="b">
        <f t="shared" si="26"/>
        <v>0</v>
      </c>
      <c r="AJ30" s="11" t="b">
        <f t="shared" si="9"/>
        <v>0</v>
      </c>
      <c r="AK30" s="11" t="b">
        <f t="shared" si="10"/>
        <v>0</v>
      </c>
      <c r="AL30" s="11" t="b">
        <f t="shared" si="27"/>
        <v>0</v>
      </c>
      <c r="AM30" s="11" t="b">
        <f t="shared" si="27"/>
        <v>0</v>
      </c>
      <c r="AN30" s="11" t="b">
        <f t="shared" si="27"/>
        <v>0</v>
      </c>
      <c r="AO30" s="11" t="b">
        <f t="shared" si="11"/>
        <v>0</v>
      </c>
      <c r="AP30" s="11" t="b">
        <f t="shared" si="12"/>
        <v>0</v>
      </c>
      <c r="AQ30" s="11" t="b">
        <f t="shared" si="28"/>
        <v>0</v>
      </c>
      <c r="AR30" s="11" t="b">
        <f t="shared" si="29"/>
        <v>0</v>
      </c>
    </row>
    <row r="31" spans="1:44" x14ac:dyDescent="0.2">
      <c r="A31" s="10">
        <v>19</v>
      </c>
      <c r="B31" s="277"/>
      <c r="C31" s="277"/>
      <c r="D31" s="25"/>
      <c r="E31" s="60"/>
      <c r="F31" s="60"/>
      <c r="G31" s="25"/>
      <c r="H31" s="60"/>
      <c r="I31" s="60"/>
      <c r="J31" s="6"/>
      <c r="K31" s="32"/>
      <c r="L31" s="72"/>
      <c r="M31" s="70" t="str">
        <f t="shared" si="13"/>
        <v/>
      </c>
      <c r="N31" s="64">
        <f t="shared" si="14"/>
        <v>0</v>
      </c>
      <c r="O31" s="64">
        <f t="shared" si="15"/>
        <v>0</v>
      </c>
      <c r="P31" s="64">
        <f t="shared" si="16"/>
        <v>0</v>
      </c>
      <c r="Q31" s="64">
        <f t="shared" si="17"/>
        <v>0</v>
      </c>
      <c r="R31" s="61">
        <f t="shared" si="1"/>
        <v>0</v>
      </c>
      <c r="S31" s="22" t="str">
        <f t="shared" si="2"/>
        <v/>
      </c>
      <c r="T31" s="22" t="str">
        <f t="shared" si="3"/>
        <v/>
      </c>
      <c r="U31" s="63" t="str">
        <f t="shared" si="18"/>
        <v/>
      </c>
      <c r="V31" s="63" t="str">
        <f t="shared" si="19"/>
        <v/>
      </c>
      <c r="W31" s="63" t="str">
        <f t="shared" si="20"/>
        <v/>
      </c>
      <c r="X31" s="20" t="str">
        <f t="shared" si="21"/>
        <v/>
      </c>
      <c r="Y31" s="20" t="str">
        <f t="shared" si="22"/>
        <v/>
      </c>
      <c r="Z31" s="20" t="str">
        <f t="shared" si="23"/>
        <v/>
      </c>
      <c r="AA31" s="20" t="str">
        <f t="shared" si="4"/>
        <v/>
      </c>
      <c r="AB31" s="20" t="str">
        <f t="shared" si="5"/>
        <v/>
      </c>
      <c r="AC31" s="20" t="str">
        <f t="shared" si="6"/>
        <v/>
      </c>
      <c r="AD31" s="20" t="str">
        <f t="shared" si="7"/>
        <v/>
      </c>
      <c r="AE31" s="20" t="str">
        <f t="shared" si="8"/>
        <v/>
      </c>
      <c r="AF31" s="34"/>
      <c r="AG31" s="9" t="b">
        <f t="shared" si="24"/>
        <v>0</v>
      </c>
      <c r="AH31" s="9" t="b">
        <f t="shared" si="25"/>
        <v>0</v>
      </c>
      <c r="AI31" s="9" t="b">
        <f t="shared" si="26"/>
        <v>0</v>
      </c>
      <c r="AJ31" s="9" t="b">
        <f t="shared" si="9"/>
        <v>0</v>
      </c>
      <c r="AK31" s="9" t="b">
        <f t="shared" si="10"/>
        <v>0</v>
      </c>
      <c r="AL31" s="9" t="b">
        <f t="shared" si="27"/>
        <v>0</v>
      </c>
      <c r="AM31" s="9" t="b">
        <f t="shared" si="27"/>
        <v>0</v>
      </c>
      <c r="AN31" s="9" t="b">
        <f t="shared" si="27"/>
        <v>0</v>
      </c>
      <c r="AO31" s="9" t="b">
        <f t="shared" si="11"/>
        <v>0</v>
      </c>
      <c r="AP31" s="9" t="b">
        <f t="shared" si="12"/>
        <v>0</v>
      </c>
      <c r="AQ31" s="9" t="b">
        <f t="shared" si="28"/>
        <v>0</v>
      </c>
      <c r="AR31" s="9" t="b">
        <f t="shared" si="29"/>
        <v>0</v>
      </c>
    </row>
    <row r="32" spans="1:44" s="12" customFormat="1" x14ac:dyDescent="0.2">
      <c r="A32" s="117">
        <v>20</v>
      </c>
      <c r="B32" s="285"/>
      <c r="C32" s="285"/>
      <c r="D32" s="118"/>
      <c r="E32" s="119"/>
      <c r="F32" s="119"/>
      <c r="G32" s="118"/>
      <c r="H32" s="119"/>
      <c r="I32" s="119"/>
      <c r="J32" s="120"/>
      <c r="K32" s="121"/>
      <c r="L32" s="122"/>
      <c r="M32" s="71" t="str">
        <f t="shared" si="13"/>
        <v/>
      </c>
      <c r="N32" s="65">
        <f t="shared" si="14"/>
        <v>0</v>
      </c>
      <c r="O32" s="65">
        <f t="shared" si="15"/>
        <v>0</v>
      </c>
      <c r="P32" s="65">
        <f t="shared" si="16"/>
        <v>0</v>
      </c>
      <c r="Q32" s="65">
        <f t="shared" si="17"/>
        <v>0</v>
      </c>
      <c r="R32" s="62">
        <f t="shared" si="1"/>
        <v>0</v>
      </c>
      <c r="S32" s="21" t="str">
        <f t="shared" si="2"/>
        <v/>
      </c>
      <c r="T32" s="21" t="str">
        <f t="shared" si="3"/>
        <v/>
      </c>
      <c r="U32" s="43" t="str">
        <f t="shared" si="18"/>
        <v/>
      </c>
      <c r="V32" s="43" t="str">
        <f t="shared" si="19"/>
        <v/>
      </c>
      <c r="W32" s="43" t="str">
        <f t="shared" si="20"/>
        <v/>
      </c>
      <c r="X32" s="21" t="str">
        <f t="shared" si="21"/>
        <v/>
      </c>
      <c r="Y32" s="21" t="str">
        <f t="shared" si="22"/>
        <v/>
      </c>
      <c r="Z32" s="21" t="str">
        <f t="shared" si="23"/>
        <v/>
      </c>
      <c r="AA32" s="21" t="str">
        <f t="shared" si="4"/>
        <v/>
      </c>
      <c r="AB32" s="21" t="str">
        <f t="shared" si="5"/>
        <v/>
      </c>
      <c r="AC32" s="21" t="str">
        <f t="shared" si="6"/>
        <v/>
      </c>
      <c r="AD32" s="21" t="str">
        <f t="shared" si="7"/>
        <v/>
      </c>
      <c r="AE32" s="21" t="str">
        <f t="shared" si="8"/>
        <v/>
      </c>
      <c r="AF32" s="36"/>
      <c r="AG32" s="11" t="b">
        <f t="shared" si="24"/>
        <v>0</v>
      </c>
      <c r="AH32" s="11" t="b">
        <f t="shared" si="25"/>
        <v>0</v>
      </c>
      <c r="AI32" s="11" t="b">
        <f t="shared" si="26"/>
        <v>0</v>
      </c>
      <c r="AJ32" s="11" t="b">
        <f t="shared" si="9"/>
        <v>0</v>
      </c>
      <c r="AK32" s="11" t="b">
        <f t="shared" si="10"/>
        <v>0</v>
      </c>
      <c r="AL32" s="11" t="b">
        <f t="shared" si="27"/>
        <v>0</v>
      </c>
      <c r="AM32" s="11" t="b">
        <f t="shared" si="27"/>
        <v>0</v>
      </c>
      <c r="AN32" s="11" t="b">
        <f t="shared" si="27"/>
        <v>0</v>
      </c>
      <c r="AO32" s="11" t="b">
        <f t="shared" si="11"/>
        <v>0</v>
      </c>
      <c r="AP32" s="11" t="b">
        <f t="shared" si="12"/>
        <v>0</v>
      </c>
      <c r="AQ32" s="11" t="b">
        <f t="shared" si="28"/>
        <v>0</v>
      </c>
      <c r="AR32" s="11" t="b">
        <f t="shared" si="29"/>
        <v>0</v>
      </c>
    </row>
    <row r="33" spans="1:44" x14ac:dyDescent="0.2">
      <c r="A33" s="10">
        <v>21</v>
      </c>
      <c r="B33" s="277"/>
      <c r="C33" s="277"/>
      <c r="D33" s="25"/>
      <c r="E33" s="60"/>
      <c r="F33" s="60"/>
      <c r="G33" s="25"/>
      <c r="H33" s="60"/>
      <c r="I33" s="60"/>
      <c r="J33" s="6"/>
      <c r="K33" s="32"/>
      <c r="L33" s="72"/>
      <c r="M33" s="70" t="str">
        <f t="shared" si="13"/>
        <v/>
      </c>
      <c r="N33" s="64">
        <f t="shared" si="14"/>
        <v>0</v>
      </c>
      <c r="O33" s="64">
        <f t="shared" si="15"/>
        <v>0</v>
      </c>
      <c r="P33" s="64">
        <f t="shared" si="16"/>
        <v>0</v>
      </c>
      <c r="Q33" s="64">
        <f t="shared" si="17"/>
        <v>0</v>
      </c>
      <c r="R33" s="61">
        <f t="shared" si="1"/>
        <v>0</v>
      </c>
      <c r="S33" s="22" t="str">
        <f t="shared" si="2"/>
        <v/>
      </c>
      <c r="T33" s="22" t="str">
        <f t="shared" si="3"/>
        <v/>
      </c>
      <c r="U33" s="63" t="str">
        <f t="shared" si="18"/>
        <v/>
      </c>
      <c r="V33" s="63" t="str">
        <f t="shared" si="19"/>
        <v/>
      </c>
      <c r="W33" s="63" t="str">
        <f t="shared" si="20"/>
        <v/>
      </c>
      <c r="X33" s="20" t="str">
        <f t="shared" si="21"/>
        <v/>
      </c>
      <c r="Y33" s="20" t="str">
        <f t="shared" si="22"/>
        <v/>
      </c>
      <c r="Z33" s="20" t="str">
        <f t="shared" si="23"/>
        <v/>
      </c>
      <c r="AA33" s="20" t="str">
        <f t="shared" si="4"/>
        <v/>
      </c>
      <c r="AB33" s="20" t="str">
        <f t="shared" si="5"/>
        <v/>
      </c>
      <c r="AC33" s="20" t="str">
        <f t="shared" si="6"/>
        <v/>
      </c>
      <c r="AD33" s="20" t="str">
        <f t="shared" si="7"/>
        <v/>
      </c>
      <c r="AE33" s="20" t="str">
        <f t="shared" si="8"/>
        <v/>
      </c>
      <c r="AF33" s="34"/>
      <c r="AG33" s="9" t="b">
        <f t="shared" si="24"/>
        <v>0</v>
      </c>
      <c r="AH33" s="9" t="b">
        <f t="shared" si="25"/>
        <v>0</v>
      </c>
      <c r="AI33" s="9" t="b">
        <f t="shared" si="26"/>
        <v>0</v>
      </c>
      <c r="AJ33" s="9" t="b">
        <f t="shared" si="9"/>
        <v>0</v>
      </c>
      <c r="AK33" s="9" t="b">
        <f t="shared" si="10"/>
        <v>0</v>
      </c>
      <c r="AL33" s="9" t="b">
        <f t="shared" si="27"/>
        <v>0</v>
      </c>
      <c r="AM33" s="9" t="b">
        <f t="shared" si="27"/>
        <v>0</v>
      </c>
      <c r="AN33" s="9" t="b">
        <f t="shared" si="27"/>
        <v>0</v>
      </c>
      <c r="AO33" s="9" t="b">
        <f t="shared" si="11"/>
        <v>0</v>
      </c>
      <c r="AP33" s="9" t="b">
        <f t="shared" si="12"/>
        <v>0</v>
      </c>
      <c r="AQ33" s="9" t="b">
        <f t="shared" si="28"/>
        <v>0</v>
      </c>
      <c r="AR33" s="9" t="b">
        <f t="shared" si="29"/>
        <v>0</v>
      </c>
    </row>
    <row r="34" spans="1:44" s="12" customFormat="1" x14ac:dyDescent="0.2">
      <c r="A34" s="117">
        <v>22</v>
      </c>
      <c r="B34" s="285"/>
      <c r="C34" s="285"/>
      <c r="D34" s="118"/>
      <c r="E34" s="119"/>
      <c r="F34" s="119"/>
      <c r="G34" s="118"/>
      <c r="H34" s="119"/>
      <c r="I34" s="119"/>
      <c r="J34" s="120"/>
      <c r="K34" s="121"/>
      <c r="L34" s="122"/>
      <c r="M34" s="71" t="str">
        <f t="shared" si="13"/>
        <v/>
      </c>
      <c r="N34" s="65">
        <f t="shared" si="14"/>
        <v>0</v>
      </c>
      <c r="O34" s="65">
        <f t="shared" si="15"/>
        <v>0</v>
      </c>
      <c r="P34" s="65">
        <f t="shared" si="16"/>
        <v>0</v>
      </c>
      <c r="Q34" s="65">
        <f t="shared" si="17"/>
        <v>0</v>
      </c>
      <c r="R34" s="62">
        <f t="shared" si="1"/>
        <v>0</v>
      </c>
      <c r="S34" s="21" t="str">
        <f t="shared" si="2"/>
        <v/>
      </c>
      <c r="T34" s="21" t="str">
        <f t="shared" si="3"/>
        <v/>
      </c>
      <c r="U34" s="43" t="str">
        <f t="shared" si="18"/>
        <v/>
      </c>
      <c r="V34" s="43" t="str">
        <f t="shared" si="19"/>
        <v/>
      </c>
      <c r="W34" s="43" t="str">
        <f t="shared" si="20"/>
        <v/>
      </c>
      <c r="X34" s="21" t="str">
        <f t="shared" si="21"/>
        <v/>
      </c>
      <c r="Y34" s="21" t="str">
        <f t="shared" si="22"/>
        <v/>
      </c>
      <c r="Z34" s="21" t="str">
        <f t="shared" si="23"/>
        <v/>
      </c>
      <c r="AA34" s="21" t="str">
        <f t="shared" si="4"/>
        <v/>
      </c>
      <c r="AB34" s="21" t="str">
        <f t="shared" si="5"/>
        <v/>
      </c>
      <c r="AC34" s="21" t="str">
        <f t="shared" si="6"/>
        <v/>
      </c>
      <c r="AD34" s="21" t="str">
        <f t="shared" si="7"/>
        <v/>
      </c>
      <c r="AE34" s="21" t="str">
        <f t="shared" si="8"/>
        <v/>
      </c>
      <c r="AF34" s="36"/>
      <c r="AG34" s="11" t="b">
        <f t="shared" si="24"/>
        <v>0</v>
      </c>
      <c r="AH34" s="11" t="b">
        <f t="shared" si="25"/>
        <v>0</v>
      </c>
      <c r="AI34" s="11" t="b">
        <f t="shared" si="26"/>
        <v>0</v>
      </c>
      <c r="AJ34" s="11" t="b">
        <f t="shared" si="9"/>
        <v>0</v>
      </c>
      <c r="AK34" s="11" t="b">
        <f t="shared" si="10"/>
        <v>0</v>
      </c>
      <c r="AL34" s="11" t="b">
        <f t="shared" si="27"/>
        <v>0</v>
      </c>
      <c r="AM34" s="11" t="b">
        <f t="shared" si="27"/>
        <v>0</v>
      </c>
      <c r="AN34" s="11" t="b">
        <f t="shared" si="27"/>
        <v>0</v>
      </c>
      <c r="AO34" s="11" t="b">
        <f t="shared" si="11"/>
        <v>0</v>
      </c>
      <c r="AP34" s="11" t="b">
        <f t="shared" si="12"/>
        <v>0</v>
      </c>
      <c r="AQ34" s="11" t="b">
        <f t="shared" si="28"/>
        <v>0</v>
      </c>
      <c r="AR34" s="11" t="b">
        <f t="shared" si="29"/>
        <v>0</v>
      </c>
    </row>
    <row r="35" spans="1:44" x14ac:dyDescent="0.2">
      <c r="A35" s="10">
        <v>23</v>
      </c>
      <c r="B35" s="277"/>
      <c r="C35" s="277"/>
      <c r="D35" s="25"/>
      <c r="E35" s="60"/>
      <c r="F35" s="60"/>
      <c r="G35" s="25"/>
      <c r="H35" s="60"/>
      <c r="I35" s="60"/>
      <c r="J35" s="6"/>
      <c r="K35" s="32"/>
      <c r="L35" s="72"/>
      <c r="M35" s="70" t="str">
        <f t="shared" si="13"/>
        <v/>
      </c>
      <c r="N35" s="64">
        <f t="shared" si="14"/>
        <v>0</v>
      </c>
      <c r="O35" s="64">
        <f t="shared" si="15"/>
        <v>0</v>
      </c>
      <c r="P35" s="64">
        <f t="shared" si="16"/>
        <v>0</v>
      </c>
      <c r="Q35" s="64">
        <f t="shared" si="17"/>
        <v>0</v>
      </c>
      <c r="R35" s="61">
        <f t="shared" si="1"/>
        <v>0</v>
      </c>
      <c r="S35" s="22" t="str">
        <f t="shared" si="2"/>
        <v/>
      </c>
      <c r="T35" s="22" t="str">
        <f t="shared" si="3"/>
        <v/>
      </c>
      <c r="U35" s="63" t="str">
        <f t="shared" si="18"/>
        <v/>
      </c>
      <c r="V35" s="63" t="str">
        <f t="shared" si="19"/>
        <v/>
      </c>
      <c r="W35" s="63" t="str">
        <f t="shared" si="20"/>
        <v/>
      </c>
      <c r="X35" s="20" t="str">
        <f t="shared" si="21"/>
        <v/>
      </c>
      <c r="Y35" s="20" t="str">
        <f t="shared" si="22"/>
        <v/>
      </c>
      <c r="Z35" s="20" t="str">
        <f t="shared" si="23"/>
        <v/>
      </c>
      <c r="AA35" s="20" t="str">
        <f t="shared" si="4"/>
        <v/>
      </c>
      <c r="AB35" s="20" t="str">
        <f t="shared" si="5"/>
        <v/>
      </c>
      <c r="AC35" s="20" t="str">
        <f t="shared" si="6"/>
        <v/>
      </c>
      <c r="AD35" s="20" t="str">
        <f t="shared" si="7"/>
        <v/>
      </c>
      <c r="AE35" s="20" t="str">
        <f t="shared" si="8"/>
        <v/>
      </c>
      <c r="AF35" s="34"/>
      <c r="AG35" s="9" t="b">
        <f t="shared" si="24"/>
        <v>0</v>
      </c>
      <c r="AH35" s="9" t="b">
        <f t="shared" si="25"/>
        <v>0</v>
      </c>
      <c r="AI35" s="9" t="b">
        <f t="shared" si="26"/>
        <v>0</v>
      </c>
      <c r="AJ35" s="9" t="b">
        <f t="shared" si="9"/>
        <v>0</v>
      </c>
      <c r="AK35" s="9" t="b">
        <f t="shared" si="10"/>
        <v>0</v>
      </c>
      <c r="AL35" s="9" t="b">
        <f t="shared" si="27"/>
        <v>0</v>
      </c>
      <c r="AM35" s="9" t="b">
        <f t="shared" si="27"/>
        <v>0</v>
      </c>
      <c r="AN35" s="9" t="b">
        <f t="shared" si="27"/>
        <v>0</v>
      </c>
      <c r="AO35" s="9" t="b">
        <f t="shared" si="11"/>
        <v>0</v>
      </c>
      <c r="AP35" s="9" t="b">
        <f t="shared" si="12"/>
        <v>0</v>
      </c>
      <c r="AQ35" s="9" t="b">
        <f t="shared" si="28"/>
        <v>0</v>
      </c>
      <c r="AR35" s="9" t="b">
        <f t="shared" si="29"/>
        <v>0</v>
      </c>
    </row>
    <row r="36" spans="1:44" s="12" customFormat="1" x14ac:dyDescent="0.2">
      <c r="A36" s="117">
        <v>24</v>
      </c>
      <c r="B36" s="285"/>
      <c r="C36" s="285"/>
      <c r="D36" s="118"/>
      <c r="E36" s="119"/>
      <c r="F36" s="119"/>
      <c r="G36" s="118"/>
      <c r="H36" s="119"/>
      <c r="I36" s="119"/>
      <c r="J36" s="120"/>
      <c r="K36" s="121"/>
      <c r="L36" s="122"/>
      <c r="M36" s="71" t="str">
        <f t="shared" si="13"/>
        <v/>
      </c>
      <c r="N36" s="65">
        <f t="shared" si="14"/>
        <v>0</v>
      </c>
      <c r="O36" s="65">
        <f t="shared" si="15"/>
        <v>0</v>
      </c>
      <c r="P36" s="65">
        <f t="shared" si="16"/>
        <v>0</v>
      </c>
      <c r="Q36" s="65">
        <f t="shared" si="17"/>
        <v>0</v>
      </c>
      <c r="R36" s="62">
        <f t="shared" si="1"/>
        <v>0</v>
      </c>
      <c r="S36" s="21" t="str">
        <f t="shared" si="2"/>
        <v/>
      </c>
      <c r="T36" s="21" t="str">
        <f t="shared" si="3"/>
        <v/>
      </c>
      <c r="U36" s="43" t="str">
        <f t="shared" si="18"/>
        <v/>
      </c>
      <c r="V36" s="43" t="str">
        <f t="shared" si="19"/>
        <v/>
      </c>
      <c r="W36" s="43" t="str">
        <f t="shared" si="20"/>
        <v/>
      </c>
      <c r="X36" s="21" t="str">
        <f t="shared" si="21"/>
        <v/>
      </c>
      <c r="Y36" s="21" t="str">
        <f t="shared" si="22"/>
        <v/>
      </c>
      <c r="Z36" s="21" t="str">
        <f t="shared" si="23"/>
        <v/>
      </c>
      <c r="AA36" s="21" t="str">
        <f t="shared" si="4"/>
        <v/>
      </c>
      <c r="AB36" s="21" t="str">
        <f t="shared" si="5"/>
        <v/>
      </c>
      <c r="AC36" s="21" t="str">
        <f t="shared" si="6"/>
        <v/>
      </c>
      <c r="AD36" s="21" t="str">
        <f t="shared" si="7"/>
        <v/>
      </c>
      <c r="AE36" s="21" t="str">
        <f t="shared" si="8"/>
        <v/>
      </c>
      <c r="AF36" s="36"/>
      <c r="AG36" s="11" t="b">
        <f t="shared" si="24"/>
        <v>0</v>
      </c>
      <c r="AH36" s="11" t="b">
        <f t="shared" si="25"/>
        <v>0</v>
      </c>
      <c r="AI36" s="11" t="b">
        <f t="shared" si="26"/>
        <v>0</v>
      </c>
      <c r="AJ36" s="11" t="b">
        <f t="shared" si="9"/>
        <v>0</v>
      </c>
      <c r="AK36" s="11" t="b">
        <f t="shared" si="10"/>
        <v>0</v>
      </c>
      <c r="AL36" s="11" t="b">
        <f t="shared" si="27"/>
        <v>0</v>
      </c>
      <c r="AM36" s="11" t="b">
        <f t="shared" si="27"/>
        <v>0</v>
      </c>
      <c r="AN36" s="11" t="b">
        <f t="shared" si="27"/>
        <v>0</v>
      </c>
      <c r="AO36" s="11" t="b">
        <f t="shared" si="11"/>
        <v>0</v>
      </c>
      <c r="AP36" s="11" t="b">
        <f t="shared" si="12"/>
        <v>0</v>
      </c>
      <c r="AQ36" s="11" t="b">
        <f t="shared" si="28"/>
        <v>0</v>
      </c>
      <c r="AR36" s="11" t="b">
        <f t="shared" si="29"/>
        <v>0</v>
      </c>
    </row>
    <row r="37" spans="1:44" x14ac:dyDescent="0.2">
      <c r="A37" s="10">
        <v>25</v>
      </c>
      <c r="B37" s="277"/>
      <c r="C37" s="277"/>
      <c r="D37" s="25"/>
      <c r="E37" s="60"/>
      <c r="F37" s="60"/>
      <c r="G37" s="25"/>
      <c r="H37" s="60"/>
      <c r="I37" s="60"/>
      <c r="J37" s="6"/>
      <c r="K37" s="32"/>
      <c r="L37" s="72"/>
      <c r="M37" s="70" t="str">
        <f t="shared" si="13"/>
        <v/>
      </c>
      <c r="N37" s="64">
        <f t="shared" si="14"/>
        <v>0</v>
      </c>
      <c r="O37" s="64">
        <f t="shared" si="15"/>
        <v>0</v>
      </c>
      <c r="P37" s="64">
        <f t="shared" si="16"/>
        <v>0</v>
      </c>
      <c r="Q37" s="64">
        <f t="shared" si="17"/>
        <v>0</v>
      </c>
      <c r="R37" s="61">
        <f t="shared" si="1"/>
        <v>0</v>
      </c>
      <c r="S37" s="22" t="str">
        <f t="shared" si="2"/>
        <v/>
      </c>
      <c r="T37" s="22" t="str">
        <f t="shared" si="3"/>
        <v/>
      </c>
      <c r="U37" s="63" t="str">
        <f t="shared" si="18"/>
        <v/>
      </c>
      <c r="V37" s="63" t="str">
        <f t="shared" si="19"/>
        <v/>
      </c>
      <c r="W37" s="63" t="str">
        <f t="shared" si="20"/>
        <v/>
      </c>
      <c r="X37" s="20" t="str">
        <f t="shared" si="21"/>
        <v/>
      </c>
      <c r="Y37" s="20" t="str">
        <f t="shared" si="22"/>
        <v/>
      </c>
      <c r="Z37" s="20" t="str">
        <f t="shared" si="23"/>
        <v/>
      </c>
      <c r="AA37" s="20" t="str">
        <f t="shared" si="4"/>
        <v/>
      </c>
      <c r="AB37" s="20" t="str">
        <f t="shared" si="5"/>
        <v/>
      </c>
      <c r="AC37" s="20" t="str">
        <f t="shared" si="6"/>
        <v/>
      </c>
      <c r="AD37" s="20" t="str">
        <f t="shared" si="7"/>
        <v/>
      </c>
      <c r="AE37" s="20" t="str">
        <f t="shared" si="8"/>
        <v/>
      </c>
      <c r="AF37" s="34"/>
      <c r="AG37" s="9" t="b">
        <f t="shared" si="24"/>
        <v>0</v>
      </c>
      <c r="AH37" s="9" t="b">
        <f t="shared" si="25"/>
        <v>0</v>
      </c>
      <c r="AI37" s="9" t="b">
        <f t="shared" si="26"/>
        <v>0</v>
      </c>
      <c r="AJ37" s="9" t="b">
        <f t="shared" si="9"/>
        <v>0</v>
      </c>
      <c r="AK37" s="9" t="b">
        <f t="shared" si="10"/>
        <v>0</v>
      </c>
      <c r="AL37" s="9" t="b">
        <f t="shared" si="27"/>
        <v>0</v>
      </c>
      <c r="AM37" s="9" t="b">
        <f t="shared" si="27"/>
        <v>0</v>
      </c>
      <c r="AN37" s="9" t="b">
        <f t="shared" si="27"/>
        <v>0</v>
      </c>
      <c r="AO37" s="9" t="b">
        <f t="shared" si="11"/>
        <v>0</v>
      </c>
      <c r="AP37" s="9" t="b">
        <f t="shared" si="12"/>
        <v>0</v>
      </c>
      <c r="AQ37" s="9" t="b">
        <f t="shared" si="28"/>
        <v>0</v>
      </c>
      <c r="AR37" s="9" t="b">
        <f t="shared" si="29"/>
        <v>0</v>
      </c>
    </row>
    <row r="38" spans="1:44" s="13" customFormat="1" x14ac:dyDescent="0.2">
      <c r="A38" s="117">
        <v>26</v>
      </c>
      <c r="B38" s="285"/>
      <c r="C38" s="285"/>
      <c r="D38" s="118"/>
      <c r="E38" s="119"/>
      <c r="F38" s="119"/>
      <c r="G38" s="118"/>
      <c r="H38" s="119"/>
      <c r="I38" s="119"/>
      <c r="J38" s="120"/>
      <c r="K38" s="121"/>
      <c r="L38" s="122"/>
      <c r="M38" s="71" t="str">
        <f t="shared" si="13"/>
        <v/>
      </c>
      <c r="N38" s="65">
        <f t="shared" si="14"/>
        <v>0</v>
      </c>
      <c r="O38" s="65">
        <f t="shared" si="15"/>
        <v>0</v>
      </c>
      <c r="P38" s="65">
        <f t="shared" si="16"/>
        <v>0</v>
      </c>
      <c r="Q38" s="65">
        <f t="shared" si="17"/>
        <v>0</v>
      </c>
      <c r="R38" s="62">
        <f t="shared" si="1"/>
        <v>0</v>
      </c>
      <c r="S38" s="21" t="str">
        <f t="shared" si="2"/>
        <v/>
      </c>
      <c r="T38" s="21" t="str">
        <f t="shared" si="3"/>
        <v/>
      </c>
      <c r="U38" s="43" t="str">
        <f t="shared" si="18"/>
        <v/>
      </c>
      <c r="V38" s="43" t="str">
        <f t="shared" si="19"/>
        <v/>
      </c>
      <c r="W38" s="43" t="str">
        <f t="shared" si="20"/>
        <v/>
      </c>
      <c r="X38" s="21" t="str">
        <f t="shared" si="21"/>
        <v/>
      </c>
      <c r="Y38" s="21" t="str">
        <f t="shared" si="22"/>
        <v/>
      </c>
      <c r="Z38" s="21" t="str">
        <f t="shared" si="23"/>
        <v/>
      </c>
      <c r="AA38" s="21" t="str">
        <f t="shared" si="4"/>
        <v/>
      </c>
      <c r="AB38" s="21" t="str">
        <f t="shared" si="5"/>
        <v/>
      </c>
      <c r="AC38" s="21" t="str">
        <f t="shared" si="6"/>
        <v/>
      </c>
      <c r="AD38" s="21" t="str">
        <f t="shared" si="7"/>
        <v/>
      </c>
      <c r="AE38" s="21" t="str">
        <f t="shared" si="8"/>
        <v/>
      </c>
      <c r="AF38" s="36"/>
      <c r="AG38" s="11" t="b">
        <f t="shared" si="24"/>
        <v>0</v>
      </c>
      <c r="AH38" s="11" t="b">
        <f t="shared" si="25"/>
        <v>0</v>
      </c>
      <c r="AI38" s="11" t="b">
        <f t="shared" si="26"/>
        <v>0</v>
      </c>
      <c r="AJ38" s="11" t="b">
        <f t="shared" si="9"/>
        <v>0</v>
      </c>
      <c r="AK38" s="11" t="b">
        <f t="shared" si="10"/>
        <v>0</v>
      </c>
      <c r="AL38" s="11" t="b">
        <f t="shared" si="27"/>
        <v>0</v>
      </c>
      <c r="AM38" s="11" t="b">
        <f t="shared" si="27"/>
        <v>0</v>
      </c>
      <c r="AN38" s="11" t="b">
        <f t="shared" si="27"/>
        <v>0</v>
      </c>
      <c r="AO38" s="11" t="b">
        <f t="shared" si="11"/>
        <v>0</v>
      </c>
      <c r="AP38" s="11" t="b">
        <f t="shared" si="12"/>
        <v>0</v>
      </c>
      <c r="AQ38" s="11" t="b">
        <f t="shared" si="28"/>
        <v>0</v>
      </c>
      <c r="AR38" s="11" t="b">
        <f t="shared" si="29"/>
        <v>0</v>
      </c>
    </row>
    <row r="39" spans="1:44" s="1" customFormat="1" x14ac:dyDescent="0.2">
      <c r="A39" s="10">
        <v>27</v>
      </c>
      <c r="B39" s="277"/>
      <c r="C39" s="277"/>
      <c r="D39" s="25"/>
      <c r="E39" s="60"/>
      <c r="F39" s="60"/>
      <c r="G39" s="25"/>
      <c r="H39" s="60"/>
      <c r="I39" s="60"/>
      <c r="J39" s="6"/>
      <c r="K39" s="32"/>
      <c r="L39" s="72"/>
      <c r="M39" s="70" t="str">
        <f t="shared" si="13"/>
        <v/>
      </c>
      <c r="N39" s="64">
        <f t="shared" si="14"/>
        <v>0</v>
      </c>
      <c r="O39" s="64">
        <f t="shared" si="15"/>
        <v>0</v>
      </c>
      <c r="P39" s="64">
        <f t="shared" si="16"/>
        <v>0</v>
      </c>
      <c r="Q39" s="64">
        <f t="shared" si="17"/>
        <v>0</v>
      </c>
      <c r="R39" s="61">
        <f t="shared" si="1"/>
        <v>0</v>
      </c>
      <c r="S39" s="22" t="str">
        <f t="shared" si="2"/>
        <v/>
      </c>
      <c r="T39" s="22" t="str">
        <f t="shared" si="3"/>
        <v/>
      </c>
      <c r="U39" s="63" t="str">
        <f t="shared" si="18"/>
        <v/>
      </c>
      <c r="V39" s="63" t="str">
        <f t="shared" si="19"/>
        <v/>
      </c>
      <c r="W39" s="63" t="str">
        <f t="shared" si="20"/>
        <v/>
      </c>
      <c r="X39" s="20" t="str">
        <f t="shared" si="21"/>
        <v/>
      </c>
      <c r="Y39" s="20" t="str">
        <f t="shared" si="22"/>
        <v/>
      </c>
      <c r="Z39" s="20" t="str">
        <f t="shared" si="23"/>
        <v/>
      </c>
      <c r="AA39" s="20" t="str">
        <f t="shared" si="4"/>
        <v/>
      </c>
      <c r="AB39" s="20" t="str">
        <f t="shared" si="5"/>
        <v/>
      </c>
      <c r="AC39" s="20" t="str">
        <f t="shared" si="6"/>
        <v/>
      </c>
      <c r="AD39" s="20" t="str">
        <f t="shared" si="7"/>
        <v/>
      </c>
      <c r="AE39" s="20" t="str">
        <f t="shared" si="8"/>
        <v/>
      </c>
      <c r="AF39" s="34"/>
      <c r="AG39" s="9" t="b">
        <f t="shared" si="24"/>
        <v>0</v>
      </c>
      <c r="AH39" s="9" t="b">
        <f t="shared" si="25"/>
        <v>0</v>
      </c>
      <c r="AI39" s="9" t="b">
        <f t="shared" si="26"/>
        <v>0</v>
      </c>
      <c r="AJ39" s="9" t="b">
        <f t="shared" si="9"/>
        <v>0</v>
      </c>
      <c r="AK39" s="9" t="b">
        <f t="shared" si="10"/>
        <v>0</v>
      </c>
      <c r="AL39" s="9" t="b">
        <f t="shared" si="27"/>
        <v>0</v>
      </c>
      <c r="AM39" s="9" t="b">
        <f t="shared" si="27"/>
        <v>0</v>
      </c>
      <c r="AN39" s="9" t="b">
        <f t="shared" si="27"/>
        <v>0</v>
      </c>
      <c r="AO39" s="9" t="b">
        <f t="shared" si="11"/>
        <v>0</v>
      </c>
      <c r="AP39" s="9" t="b">
        <f t="shared" si="12"/>
        <v>0</v>
      </c>
      <c r="AQ39" s="9" t="b">
        <f t="shared" si="28"/>
        <v>0</v>
      </c>
      <c r="AR39" s="9" t="b">
        <f t="shared" si="29"/>
        <v>0</v>
      </c>
    </row>
    <row r="40" spans="1:44" s="13" customFormat="1" x14ac:dyDescent="0.2">
      <c r="A40" s="117">
        <v>28</v>
      </c>
      <c r="B40" s="285"/>
      <c r="C40" s="285"/>
      <c r="D40" s="118"/>
      <c r="E40" s="119"/>
      <c r="F40" s="119"/>
      <c r="G40" s="118"/>
      <c r="H40" s="119"/>
      <c r="I40" s="119"/>
      <c r="J40" s="120"/>
      <c r="K40" s="121"/>
      <c r="L40" s="122"/>
      <c r="M40" s="71" t="str">
        <f t="shared" si="13"/>
        <v/>
      </c>
      <c r="N40" s="65">
        <f t="shared" si="14"/>
        <v>0</v>
      </c>
      <c r="O40" s="65">
        <f t="shared" si="15"/>
        <v>0</v>
      </c>
      <c r="P40" s="65">
        <f t="shared" si="16"/>
        <v>0</v>
      </c>
      <c r="Q40" s="65">
        <f t="shared" si="17"/>
        <v>0</v>
      </c>
      <c r="R40" s="62">
        <f t="shared" si="1"/>
        <v>0</v>
      </c>
      <c r="S40" s="21" t="str">
        <f t="shared" si="2"/>
        <v/>
      </c>
      <c r="T40" s="21" t="str">
        <f t="shared" si="3"/>
        <v/>
      </c>
      <c r="U40" s="43" t="str">
        <f t="shared" si="18"/>
        <v/>
      </c>
      <c r="V40" s="43" t="str">
        <f t="shared" si="19"/>
        <v/>
      </c>
      <c r="W40" s="43" t="str">
        <f t="shared" si="20"/>
        <v/>
      </c>
      <c r="X40" s="21" t="str">
        <f t="shared" si="21"/>
        <v/>
      </c>
      <c r="Y40" s="21" t="str">
        <f t="shared" si="22"/>
        <v/>
      </c>
      <c r="Z40" s="21" t="str">
        <f t="shared" si="23"/>
        <v/>
      </c>
      <c r="AA40" s="21" t="str">
        <f t="shared" si="4"/>
        <v/>
      </c>
      <c r="AB40" s="21" t="str">
        <f t="shared" si="5"/>
        <v/>
      </c>
      <c r="AC40" s="21" t="str">
        <f t="shared" si="6"/>
        <v/>
      </c>
      <c r="AD40" s="21" t="str">
        <f t="shared" si="7"/>
        <v/>
      </c>
      <c r="AE40" s="21" t="str">
        <f t="shared" si="8"/>
        <v/>
      </c>
      <c r="AF40" s="36"/>
      <c r="AG40" s="11" t="b">
        <f t="shared" si="24"/>
        <v>0</v>
      </c>
      <c r="AH40" s="11" t="b">
        <f t="shared" si="25"/>
        <v>0</v>
      </c>
      <c r="AI40" s="11" t="b">
        <f t="shared" si="26"/>
        <v>0</v>
      </c>
      <c r="AJ40" s="11" t="b">
        <f t="shared" si="9"/>
        <v>0</v>
      </c>
      <c r="AK40" s="11" t="b">
        <f t="shared" si="10"/>
        <v>0</v>
      </c>
      <c r="AL40" s="11" t="b">
        <f t="shared" si="27"/>
        <v>0</v>
      </c>
      <c r="AM40" s="11" t="b">
        <f t="shared" si="27"/>
        <v>0</v>
      </c>
      <c r="AN40" s="11" t="b">
        <f t="shared" si="27"/>
        <v>0</v>
      </c>
      <c r="AO40" s="11" t="b">
        <f t="shared" si="11"/>
        <v>0</v>
      </c>
      <c r="AP40" s="11" t="b">
        <f t="shared" si="12"/>
        <v>0</v>
      </c>
      <c r="AQ40" s="11" t="b">
        <f t="shared" si="28"/>
        <v>0</v>
      </c>
      <c r="AR40" s="11" t="b">
        <f t="shared" si="29"/>
        <v>0</v>
      </c>
    </row>
    <row r="41" spans="1:44" s="1" customFormat="1" ht="13.5" thickBot="1" x14ac:dyDescent="0.25">
      <c r="A41" s="88">
        <v>29</v>
      </c>
      <c r="B41" s="277"/>
      <c r="C41" s="277"/>
      <c r="D41" s="25"/>
      <c r="E41" s="60"/>
      <c r="F41" s="60"/>
      <c r="G41" s="25"/>
      <c r="H41" s="60"/>
      <c r="I41" s="60"/>
      <c r="J41" s="6"/>
      <c r="K41" s="32"/>
      <c r="L41" s="72" t="s">
        <v>114</v>
      </c>
      <c r="M41" s="70" t="str">
        <f t="shared" si="13"/>
        <v/>
      </c>
      <c r="N41" s="64">
        <f t="shared" si="14"/>
        <v>0</v>
      </c>
      <c r="O41" s="64">
        <f t="shared" si="15"/>
        <v>0</v>
      </c>
      <c r="P41" s="64">
        <f t="shared" si="16"/>
        <v>0</v>
      </c>
      <c r="Q41" s="64">
        <f t="shared" si="17"/>
        <v>0</v>
      </c>
      <c r="R41" s="61">
        <f t="shared" si="1"/>
        <v>0</v>
      </c>
      <c r="S41" s="22" t="str">
        <f t="shared" si="2"/>
        <v/>
      </c>
      <c r="T41" s="22" t="str">
        <f t="shared" si="3"/>
        <v/>
      </c>
      <c r="U41" s="63" t="str">
        <f t="shared" si="18"/>
        <v/>
      </c>
      <c r="V41" s="63" t="str">
        <f t="shared" si="19"/>
        <v/>
      </c>
      <c r="W41" s="63" t="str">
        <f t="shared" si="20"/>
        <v/>
      </c>
      <c r="X41" s="20" t="str">
        <f t="shared" si="21"/>
        <v/>
      </c>
      <c r="Y41" s="20" t="str">
        <f t="shared" si="22"/>
        <v/>
      </c>
      <c r="Z41" s="20" t="str">
        <f t="shared" si="23"/>
        <v/>
      </c>
      <c r="AA41" s="20" t="str">
        <f t="shared" si="4"/>
        <v/>
      </c>
      <c r="AB41" s="20" t="str">
        <f t="shared" si="5"/>
        <v/>
      </c>
      <c r="AC41" s="20" t="str">
        <f t="shared" si="6"/>
        <v/>
      </c>
      <c r="AD41" s="20" t="str">
        <f t="shared" si="7"/>
        <v/>
      </c>
      <c r="AE41" s="20" t="str">
        <f t="shared" si="8"/>
        <v/>
      </c>
      <c r="AF41" s="34"/>
      <c r="AG41" s="9" t="b">
        <f t="shared" si="24"/>
        <v>0</v>
      </c>
      <c r="AH41" s="9" t="b">
        <f t="shared" si="25"/>
        <v>0</v>
      </c>
      <c r="AI41" s="9" t="b">
        <f t="shared" si="26"/>
        <v>0</v>
      </c>
      <c r="AJ41" s="9" t="b">
        <f t="shared" si="9"/>
        <v>0</v>
      </c>
      <c r="AK41" s="9" t="b">
        <f t="shared" si="10"/>
        <v>0</v>
      </c>
      <c r="AL41" s="9" t="b">
        <f t="shared" si="27"/>
        <v>0</v>
      </c>
      <c r="AM41" s="9" t="b">
        <f t="shared" si="27"/>
        <v>0</v>
      </c>
      <c r="AN41" s="9" t="b">
        <f t="shared" si="27"/>
        <v>0</v>
      </c>
      <c r="AO41" s="9" t="b">
        <f t="shared" si="11"/>
        <v>0</v>
      </c>
      <c r="AP41" s="9" t="b">
        <f t="shared" si="12"/>
        <v>0</v>
      </c>
      <c r="AQ41" s="9" t="b">
        <f t="shared" si="28"/>
        <v>0</v>
      </c>
      <c r="AR41" s="9" t="b">
        <f t="shared" si="29"/>
        <v>0</v>
      </c>
    </row>
    <row r="42" spans="1:44" ht="13.5" thickBot="1" x14ac:dyDescent="0.25">
      <c r="A42" s="231" t="s">
        <v>48</v>
      </c>
      <c r="B42" s="232"/>
      <c r="C42" s="232"/>
      <c r="D42" s="79" t="s">
        <v>84</v>
      </c>
      <c r="E42" s="235" t="s">
        <v>83</v>
      </c>
      <c r="F42" s="235"/>
      <c r="G42" s="79" t="s">
        <v>81</v>
      </c>
      <c r="H42" s="235" t="s">
        <v>82</v>
      </c>
      <c r="I42" s="235"/>
      <c r="J42" s="235"/>
      <c r="K42" s="236"/>
      <c r="L42" s="67" t="s">
        <v>96</v>
      </c>
      <c r="M42" s="59" t="str">
        <f>IF(L42="","&lt;-- pro přepočet na m2 napište x","&lt;-- pro přepočet na tabule smažte x")</f>
        <v>&lt;-- pro přepočet na tabule smažte x</v>
      </c>
      <c r="N42" s="4"/>
      <c r="O42" s="4"/>
      <c r="P42" s="4"/>
      <c r="Q42" s="4"/>
      <c r="R42" s="4"/>
      <c r="S42" s="52">
        <f>SUM(S13:S41)</f>
        <v>0</v>
      </c>
      <c r="T42" s="52">
        <f>SUM(T13:T41)</f>
        <v>0</v>
      </c>
      <c r="U42" s="52"/>
      <c r="V42" s="52"/>
      <c r="W42" s="52">
        <f t="shared" ref="W42:AE42" si="30">SUM(W13:W41)</f>
        <v>0</v>
      </c>
      <c r="X42" s="52">
        <f t="shared" si="30"/>
        <v>0</v>
      </c>
      <c r="Y42" s="52">
        <f t="shared" si="30"/>
        <v>0</v>
      </c>
      <c r="Z42" s="52">
        <f t="shared" si="30"/>
        <v>0</v>
      </c>
      <c r="AA42" s="52">
        <f t="shared" si="30"/>
        <v>0</v>
      </c>
      <c r="AB42" s="52">
        <f t="shared" si="30"/>
        <v>0</v>
      </c>
      <c r="AC42" s="52">
        <f t="shared" si="30"/>
        <v>0</v>
      </c>
      <c r="AD42" s="52">
        <f t="shared" si="30"/>
        <v>0</v>
      </c>
      <c r="AE42" s="52">
        <f t="shared" si="30"/>
        <v>0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4" ht="15" customHeight="1" x14ac:dyDescent="0.2">
      <c r="A43" s="233" t="str">
        <f>IF(G43&gt;0,CONCATENATE("Plošný materiál   (",CONCATENATE(CEILING(T42*1.17/5.8,1)," tab."),")"),"Plošný materiál")</f>
        <v>Plošný materiál</v>
      </c>
      <c r="B43" s="234"/>
      <c r="C43" s="234"/>
      <c r="D43" s="84">
        <f>IF(OR(E7="",G43=0),1*0,E7)</f>
        <v>0</v>
      </c>
      <c r="E43" s="237" t="str">
        <f>IFERROR(IFERROR(IF(OR(C7="",G43=0),"-",MID(C7,SEARCH(" ",C7,SEARCH(",",C7)-3)+1,LEN(C7)-SEARCH(" ",C7,SEARCH(",",C7)-3)+1)),MID(C7,1,SEARCH(" ",C7))),C7)</f>
        <v>-</v>
      </c>
      <c r="F43" s="237"/>
      <c r="G43" s="54">
        <f>IF(L42="x",ROUND(T42*1.17,2),CEILING(T42*1.17/5.8,1)*5.8)</f>
        <v>0</v>
      </c>
      <c r="H43" s="241">
        <f t="shared" ref="H43:H49" si="31">G43*D43</f>
        <v>0</v>
      </c>
      <c r="I43" s="241"/>
      <c r="J43" s="241"/>
      <c r="K43" s="242"/>
      <c r="L43" s="55" t="s">
        <v>44</v>
      </c>
      <c r="M43" s="240" t="str">
        <f>IF(L42="x","Formulář počítá množství materiálu (včetně 17 % prořezu) a jeho cenu na m2.","Formulář počítá množství materiálu (včetně 17 % prořezu) a jeho cenu na celé tabule.")</f>
        <v>Formulář počítá množství materiálu (včetně 17 % prořezu) a jeho cenu na m2.</v>
      </c>
      <c r="N43" s="4"/>
      <c r="O43" s="4"/>
      <c r="P43" s="4"/>
      <c r="Q43" s="4"/>
      <c r="R43" s="4"/>
      <c r="S43" s="173" t="s">
        <v>16</v>
      </c>
      <c r="T43" s="173" t="s">
        <v>12</v>
      </c>
      <c r="U43" s="173" t="s">
        <v>13</v>
      </c>
      <c r="V43" s="173" t="s">
        <v>14</v>
      </c>
      <c r="W43" s="171" t="s">
        <v>54</v>
      </c>
      <c r="X43" s="173" t="s">
        <v>28</v>
      </c>
      <c r="Y43" s="173" t="s">
        <v>29</v>
      </c>
      <c r="Z43" s="173" t="s">
        <v>30</v>
      </c>
      <c r="AA43" s="173" t="s">
        <v>50</v>
      </c>
      <c r="AB43" s="173" t="s">
        <v>31</v>
      </c>
      <c r="AC43" s="173" t="s">
        <v>51</v>
      </c>
      <c r="AD43" s="173" t="s">
        <v>37</v>
      </c>
      <c r="AE43" s="173" t="s">
        <v>38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4" ht="15" customHeight="1" x14ac:dyDescent="0.2">
      <c r="A44" s="149" t="s">
        <v>58</v>
      </c>
      <c r="B44" s="150"/>
      <c r="C44" s="150"/>
      <c r="D44" s="85">
        <f>CENY!D5</f>
        <v>8</v>
      </c>
      <c r="E44" s="214" t="str">
        <f>IF(G44=0,"-",CENY!D11)</f>
        <v>-</v>
      </c>
      <c r="F44" s="214"/>
      <c r="G44" s="81">
        <f>ROUND(S42,2)</f>
        <v>0</v>
      </c>
      <c r="H44" s="218">
        <f t="shared" si="31"/>
        <v>0</v>
      </c>
      <c r="I44" s="218"/>
      <c r="J44" s="218"/>
      <c r="K44" s="219"/>
      <c r="L44" s="56" t="s">
        <v>45</v>
      </c>
      <c r="M44" s="240"/>
      <c r="N44" s="38"/>
      <c r="O44" s="38"/>
      <c r="P44" s="38"/>
      <c r="Q44" s="38"/>
      <c r="R44" s="38"/>
      <c r="S44" s="170"/>
      <c r="T44" s="170"/>
      <c r="U44" s="170"/>
      <c r="V44" s="170"/>
      <c r="W44" s="172"/>
      <c r="X44" s="170"/>
      <c r="Y44" s="170"/>
      <c r="Z44" s="170"/>
      <c r="AA44" s="170"/>
      <c r="AB44" s="170"/>
      <c r="AC44" s="170"/>
      <c r="AD44" s="170"/>
      <c r="AE44" s="170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4" ht="15" customHeight="1" x14ac:dyDescent="0.2">
      <c r="A45" s="149" t="s">
        <v>59</v>
      </c>
      <c r="B45" s="150"/>
      <c r="C45" s="150"/>
      <c r="D45" s="87">
        <f>IF(G45=0,1*0,CENY!D6)</f>
        <v>0</v>
      </c>
      <c r="E45" s="214" t="str">
        <f>IF(G45=0,"-",9.985)</f>
        <v>-</v>
      </c>
      <c r="F45" s="214"/>
      <c r="G45" s="81">
        <f>ROUND(W42*1.17,2)</f>
        <v>0</v>
      </c>
      <c r="H45" s="218">
        <f t="shared" si="31"/>
        <v>0</v>
      </c>
      <c r="I45" s="218"/>
      <c r="J45" s="218"/>
      <c r="K45" s="219"/>
      <c r="L45" s="238">
        <f>CEILING(SUM(H43:H52),1)</f>
        <v>0</v>
      </c>
      <c r="M45" s="240"/>
      <c r="N45" s="39"/>
      <c r="O45" s="39"/>
      <c r="P45" s="39"/>
      <c r="Q45" s="39"/>
      <c r="R45" s="39"/>
      <c r="S45" s="170"/>
      <c r="T45" s="170"/>
      <c r="U45" s="170"/>
      <c r="V45" s="170"/>
      <c r="W45" s="173"/>
      <c r="X45" s="170"/>
      <c r="Y45" s="170"/>
      <c r="Z45" s="170"/>
      <c r="AA45" s="170"/>
      <c r="AB45" s="170"/>
      <c r="AC45" s="170"/>
      <c r="AD45" s="170"/>
      <c r="AE45" s="170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4" ht="15" customHeight="1" thickBot="1" x14ac:dyDescent="0.25">
      <c r="A46" s="149" t="s">
        <v>22</v>
      </c>
      <c r="B46" s="150"/>
      <c r="C46" s="150"/>
      <c r="D46" s="85">
        <f>IF(OR(E8="",G46=0),1*0,E8)</f>
        <v>0</v>
      </c>
      <c r="E46" s="214" t="str">
        <f>IFERROR(IFERROR(IF(OR(C8="",G46=0),"-",MID(C8,SEARCH(" ",C8,SEARCH(",",C8)-3)+1,LEN(C8)-SEARCH(" ",C8,SEARCH(",",C8)-3)+1)),MID(C8,1,SEARCH(" ",C8))),C8)</f>
        <v>-</v>
      </c>
      <c r="F46" s="214"/>
      <c r="G46" s="82">
        <f>ROUND(X42,2)</f>
        <v>0</v>
      </c>
      <c r="H46" s="218">
        <f t="shared" si="31"/>
        <v>0</v>
      </c>
      <c r="I46" s="218"/>
      <c r="J46" s="218"/>
      <c r="K46" s="219"/>
      <c r="L46" s="239"/>
      <c r="M46" s="240"/>
      <c r="N46" s="40"/>
      <c r="O46" s="40" t="s">
        <v>55</v>
      </c>
      <c r="P46" s="40"/>
      <c r="Q46" s="40"/>
      <c r="R46" s="40"/>
      <c r="S46" s="16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4" ht="15" customHeight="1" x14ac:dyDescent="0.2">
      <c r="A47" s="137" t="s">
        <v>21</v>
      </c>
      <c r="B47" s="138"/>
      <c r="C47" s="138"/>
      <c r="D47" s="85">
        <f t="shared" ref="D47:D49" si="32">IF(OR(E9="",G47=0),1*0,E9)</f>
        <v>0</v>
      </c>
      <c r="E47" s="214" t="str">
        <f>IFERROR(IFERROR(IF(OR(C9="",G47=0),"-",MID(C9,SEARCH(" ",C9,SEARCH(",",C9)-3)+1,LEN(C9)-SEARCH(" ",C9,SEARCH(",",C9)-3)+1)),MID(C9,1,SEARCH(" ",C9))),C9)</f>
        <v>-</v>
      </c>
      <c r="F47" s="214"/>
      <c r="G47" s="82">
        <f>ROUND(Y42,2)</f>
        <v>0</v>
      </c>
      <c r="H47" s="218">
        <f t="shared" si="31"/>
        <v>0</v>
      </c>
      <c r="I47" s="218"/>
      <c r="J47" s="218"/>
      <c r="K47" s="219"/>
      <c r="L47" s="55" t="s">
        <v>44</v>
      </c>
      <c r="M47" s="249" t="s">
        <v>43</v>
      </c>
      <c r="N47" s="41"/>
      <c r="O47" s="41"/>
      <c r="P47" s="41"/>
      <c r="Q47" s="41"/>
      <c r="R47" s="41"/>
      <c r="S47" s="16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4" ht="15" customHeight="1" x14ac:dyDescent="0.2">
      <c r="A48" s="137" t="s">
        <v>23</v>
      </c>
      <c r="B48" s="138"/>
      <c r="C48" s="138"/>
      <c r="D48" s="85">
        <f t="shared" si="32"/>
        <v>0</v>
      </c>
      <c r="E48" s="214" t="str">
        <f>IFERROR(IFERROR(IF(OR(C10="",G48=0),"-",MID(C10,SEARCH(" ",C10,SEARCH(",",C10)-3)+1,LEN(C10)-SEARCH(" ",C10,SEARCH(",",C10)-3)+1)),MID(C10,1,SEARCH(" ",C10))),C10)</f>
        <v>-</v>
      </c>
      <c r="F48" s="214"/>
      <c r="G48" s="82">
        <f>ROUND(Z42,2)</f>
        <v>0</v>
      </c>
      <c r="H48" s="218">
        <f t="shared" si="31"/>
        <v>0</v>
      </c>
      <c r="I48" s="218"/>
      <c r="J48" s="218"/>
      <c r="K48" s="219"/>
      <c r="L48" s="56" t="s">
        <v>46</v>
      </c>
      <c r="M48" s="249"/>
      <c r="N48" s="42"/>
      <c r="O48" s="42"/>
      <c r="P48" s="42"/>
      <c r="Q48" s="42"/>
      <c r="R48" s="42"/>
      <c r="S48" s="16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5" customHeight="1" x14ac:dyDescent="0.2">
      <c r="A49" s="137" t="s">
        <v>27</v>
      </c>
      <c r="B49" s="138"/>
      <c r="C49" s="138"/>
      <c r="D49" s="85">
        <f t="shared" si="32"/>
        <v>0</v>
      </c>
      <c r="E49" s="214" t="str">
        <f>IFERROR(IFERROR(IF(OR(C11="",G49=0),"-",MID(C11,SEARCH(" ",C11,SEARCH(",",C11)-3)+1,LEN(C11)-SEARCH(" ",C11,SEARCH(",",C11)-3)+1)),MID(C11,1,SEARCH(" ",C11))),C11)</f>
        <v>-</v>
      </c>
      <c r="F49" s="214"/>
      <c r="G49" s="82">
        <f>ROUND(AB42,2)</f>
        <v>0</v>
      </c>
      <c r="H49" s="218">
        <f t="shared" si="31"/>
        <v>0</v>
      </c>
      <c r="I49" s="218"/>
      <c r="J49" s="218"/>
      <c r="K49" s="219"/>
      <c r="L49" s="238">
        <f>CEILING(L45*1.21,1)</f>
        <v>0</v>
      </c>
      <c r="M49" s="249"/>
      <c r="N49" s="42"/>
      <c r="O49" s="42"/>
      <c r="P49" s="42"/>
      <c r="Q49" s="42"/>
      <c r="R49" s="42"/>
      <c r="S49" s="16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5" customHeight="1" thickBot="1" x14ac:dyDescent="0.25">
      <c r="A50" s="137" t="str">
        <f>IF(AND(AA42=0,AC42=0),"Papírová hrana",IF(AC42=0,"Papírová hrana 22mm",IF(AA42=0,"Papírová hrana 42 mm","Papírová hrana 22 mm + 42 mm")))</f>
        <v>Papírová hrana</v>
      </c>
      <c r="B50" s="138"/>
      <c r="C50" s="138"/>
      <c r="D50" s="87">
        <f>IF(AND(AA42=0,AC42=0),0*1,IF(AC42=0,CONCATENATE(CENY!D9," Kč"),IF(AA42=0,CONCATENATE(CENY!D10," Kč"),CONCATENATE(CENY!D9,"Kč + ",CENY!D10," Kč"))))</f>
        <v>0</v>
      </c>
      <c r="E50" s="250" t="str">
        <f>IF(OR(AA42=0,AC42=0),"-","")</f>
        <v>-</v>
      </c>
      <c r="F50" s="250"/>
      <c r="G50" s="80">
        <f>IF(AND(AA42=0,AC42=0),ROUND(AA42,2),IF(AC42=0,ROUND(AA42,2),IF(AA42=0,ROUND(AC42,2),CONCATENATE(ROUND(AA42,2)," + ",ROUND(AC42,2)))))</f>
        <v>0</v>
      </c>
      <c r="H50" s="218">
        <f>AA42*CENY!D9+AC42*CENY!D10</f>
        <v>0</v>
      </c>
      <c r="I50" s="218"/>
      <c r="J50" s="218"/>
      <c r="K50" s="219"/>
      <c r="L50" s="239"/>
      <c r="M50" s="249"/>
      <c r="N50" s="41"/>
      <c r="O50" s="41"/>
      <c r="P50" s="41"/>
      <c r="Q50" s="41"/>
      <c r="R50" s="41"/>
      <c r="S50" s="16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5" customHeight="1" x14ac:dyDescent="0.2">
      <c r="A51" s="137" t="s">
        <v>86</v>
      </c>
      <c r="B51" s="138"/>
      <c r="C51" s="138"/>
      <c r="D51" s="85">
        <f>'Výpis 1'!D51</f>
        <v>16</v>
      </c>
      <c r="E51" s="214" t="str">
        <f>IF(G51=0,"-",CENY!D12)</f>
        <v>-</v>
      </c>
      <c r="F51" s="214"/>
      <c r="G51" s="82">
        <f>ROUND(AD42,2)</f>
        <v>0</v>
      </c>
      <c r="H51" s="218">
        <f>G51*D51</f>
        <v>0</v>
      </c>
      <c r="I51" s="218"/>
      <c r="J51" s="218"/>
      <c r="K51" s="219"/>
      <c r="L51" s="53"/>
      <c r="M51" s="240" t="str">
        <f>IF(AND(AQ11=TRUE,AR11=TRUE),"Výsledná cena se bude lišit o rozdílné ceny ABS 42 mm a cenu materiálu k tuplování!",IF(AND(AQ11=TRUE,AR11=FALSE),"Výsledná cena se bude lišit o rozdílné ceny ABS 42 mm!",IF(AND(AQ11=FALSE,AR11=TRUE),"Výsledná cena se bude lišit o  cenu materiálu k tuplování!","")))</f>
        <v/>
      </c>
    </row>
    <row r="52" spans="1:41" ht="15" customHeight="1" thickBot="1" x14ac:dyDescent="0.25">
      <c r="A52" s="225" t="s">
        <v>87</v>
      </c>
      <c r="B52" s="226"/>
      <c r="C52" s="226"/>
      <c r="D52" s="86">
        <f>CENY!D8</f>
        <v>18</v>
      </c>
      <c r="E52" s="215" t="str">
        <f>IF(G52=0,"-",CENY!D13)</f>
        <v>-</v>
      </c>
      <c r="F52" s="215"/>
      <c r="G52" s="83">
        <f>ROUND(AE42,2)</f>
        <v>0</v>
      </c>
      <c r="H52" s="229">
        <f>G52*D52</f>
        <v>0</v>
      </c>
      <c r="I52" s="229"/>
      <c r="J52" s="229"/>
      <c r="K52" s="230"/>
      <c r="L52" s="53" t="s">
        <v>49</v>
      </c>
      <c r="M52" s="240"/>
    </row>
    <row r="53" spans="1:41" ht="12.75" customHeight="1" x14ac:dyDescent="0.2">
      <c r="A53" s="1"/>
      <c r="M53" s="240"/>
    </row>
  </sheetData>
  <sheetProtection algorithmName="SHA-512" hashValue="cOg6Cawb8UVoPYndhpGqTtQgbOsS4zBn24/9DBHPN64YxE3KxuabChPbi6YpqYloFjMdl+QpxCPbyiAIgUx55w==" saltValue="vShVk5Gth2HKDFFfsGs/Tg==" spinCount="100000" sheet="1" objects="1" scenarios="1"/>
  <dataConsolidate/>
  <mergeCells count="137">
    <mergeCell ref="A52:C52"/>
    <mergeCell ref="H52:K52"/>
    <mergeCell ref="M2:M6"/>
    <mergeCell ref="H49:K49"/>
    <mergeCell ref="L49:L50"/>
    <mergeCell ref="A50:C50"/>
    <mergeCell ref="H50:K50"/>
    <mergeCell ref="A51:C51"/>
    <mergeCell ref="H51:K51"/>
    <mergeCell ref="H46:K46"/>
    <mergeCell ref="A47:C47"/>
    <mergeCell ref="H47:K47"/>
    <mergeCell ref="M47:M50"/>
    <mergeCell ref="A48:C48"/>
    <mergeCell ref="H48:K48"/>
    <mergeCell ref="A49:C49"/>
    <mergeCell ref="A46:C46"/>
    <mergeCell ref="B39:C39"/>
    <mergeCell ref="B40:C40"/>
    <mergeCell ref="B41:C41"/>
    <mergeCell ref="A42:C42"/>
    <mergeCell ref="H42:K42"/>
    <mergeCell ref="B33:C33"/>
    <mergeCell ref="B34:C34"/>
    <mergeCell ref="AD43:AD45"/>
    <mergeCell ref="AE43:AE45"/>
    <mergeCell ref="A44:C44"/>
    <mergeCell ref="H44:K44"/>
    <mergeCell ref="A45:C45"/>
    <mergeCell ref="U43:U45"/>
    <mergeCell ref="V43:V45"/>
    <mergeCell ref="W43:W45"/>
    <mergeCell ref="X43:X45"/>
    <mergeCell ref="Y43:Y45"/>
    <mergeCell ref="Z43:Z45"/>
    <mergeCell ref="A43:C43"/>
    <mergeCell ref="E43:F43"/>
    <mergeCell ref="H43:K43"/>
    <mergeCell ref="M43:M46"/>
    <mergeCell ref="S43:S45"/>
    <mergeCell ref="T43:T45"/>
    <mergeCell ref="H45:K45"/>
    <mergeCell ref="L45:L46"/>
    <mergeCell ref="E44:F44"/>
    <mergeCell ref="E45:F45"/>
    <mergeCell ref="E46:F46"/>
    <mergeCell ref="B35:C35"/>
    <mergeCell ref="B36:C36"/>
    <mergeCell ref="B37:C37"/>
    <mergeCell ref="B38:C38"/>
    <mergeCell ref="E42:F42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6:C16"/>
    <mergeCell ref="B17:C17"/>
    <mergeCell ref="B18:C18"/>
    <mergeCell ref="B19:C19"/>
    <mergeCell ref="B20:C20"/>
    <mergeCell ref="B15:C15"/>
    <mergeCell ref="A10:B10"/>
    <mergeCell ref="C10:D10"/>
    <mergeCell ref="E10:G10"/>
    <mergeCell ref="H10:L11"/>
    <mergeCell ref="A11:B11"/>
    <mergeCell ref="C11:D11"/>
    <mergeCell ref="E11:G11"/>
    <mergeCell ref="B12:C12"/>
    <mergeCell ref="B13:C13"/>
    <mergeCell ref="B14:C14"/>
    <mergeCell ref="C3:G3"/>
    <mergeCell ref="H3:J3"/>
    <mergeCell ref="A9:B9"/>
    <mergeCell ref="C9:D9"/>
    <mergeCell ref="E9:G9"/>
    <mergeCell ref="H9:L9"/>
    <mergeCell ref="A4:B4"/>
    <mergeCell ref="C4:G4"/>
    <mergeCell ref="H4:J4"/>
    <mergeCell ref="K4:L4"/>
    <mergeCell ref="E47:F47"/>
    <mergeCell ref="E48:F48"/>
    <mergeCell ref="E49:F49"/>
    <mergeCell ref="A1:D1"/>
    <mergeCell ref="E1:G1"/>
    <mergeCell ref="A7:B7"/>
    <mergeCell ref="C7:D7"/>
    <mergeCell ref="E7:G7"/>
    <mergeCell ref="H7:L8"/>
    <mergeCell ref="A8:B8"/>
    <mergeCell ref="C8:D8"/>
    <mergeCell ref="E8:G8"/>
    <mergeCell ref="A5:B5"/>
    <mergeCell ref="C5:G5"/>
    <mergeCell ref="H5:J5"/>
    <mergeCell ref="K5:L5"/>
    <mergeCell ref="A6:B6"/>
    <mergeCell ref="C6:D6"/>
    <mergeCell ref="E6:G6"/>
    <mergeCell ref="A2:B2"/>
    <mergeCell ref="C2:G2"/>
    <mergeCell ref="H2:J2"/>
    <mergeCell ref="K2:L2"/>
    <mergeCell ref="A3:B3"/>
    <mergeCell ref="E50:F50"/>
    <mergeCell ref="E51:F51"/>
    <mergeCell ref="E52:F52"/>
    <mergeCell ref="M51:M53"/>
    <mergeCell ref="V1:AE1"/>
    <mergeCell ref="S8:AE9"/>
    <mergeCell ref="S10:S12"/>
    <mergeCell ref="Z10:Z12"/>
    <mergeCell ref="AA10:AA12"/>
    <mergeCell ref="AB10:AB12"/>
    <mergeCell ref="AD10:AD12"/>
    <mergeCell ref="AE10:AE12"/>
    <mergeCell ref="T10:T12"/>
    <mergeCell ref="U10:U12"/>
    <mergeCell ref="V10:V12"/>
    <mergeCell ref="W10:W12"/>
    <mergeCell ref="X10:X12"/>
    <mergeCell ref="Y10:Y12"/>
    <mergeCell ref="AC10:AC12"/>
    <mergeCell ref="AA43:AA45"/>
    <mergeCell ref="K3:L3"/>
    <mergeCell ref="H6:L6"/>
    <mergeCell ref="AB43:AB45"/>
    <mergeCell ref="AC43:AC45"/>
  </mergeCells>
  <conditionalFormatting sqref="M7:R11 N2:R6">
    <cfRule type="notContainsBlanks" dxfId="284" priority="442">
      <formula>LEN(TRIM(M2))&gt;0</formula>
    </cfRule>
  </conditionalFormatting>
  <conditionalFormatting sqref="L16:L38 A13:A41">
    <cfRule type="expression" dxfId="283" priority="439">
      <formula>OR($K13="x",$K13="xx")</formula>
    </cfRule>
  </conditionalFormatting>
  <conditionalFormatting sqref="M42">
    <cfRule type="expression" dxfId="282" priority="437">
      <formula>M42="Lamino účtováno na m2!"</formula>
    </cfRule>
  </conditionalFormatting>
  <conditionalFormatting sqref="M43:M46">
    <cfRule type="expression" dxfId="281" priority="436">
      <formula>L42="x"</formula>
    </cfRule>
  </conditionalFormatting>
  <conditionalFormatting sqref="K36">
    <cfRule type="expression" dxfId="280" priority="392">
      <formula>OR($K36="x",$K36="xx")</formula>
    </cfRule>
  </conditionalFormatting>
  <conditionalFormatting sqref="D36:I36">
    <cfRule type="expression" dxfId="279" priority="388">
      <formula>OR($K36="x",$K36="xx")</formula>
    </cfRule>
  </conditionalFormatting>
  <conditionalFormatting sqref="D38:I38 K37:K38">
    <cfRule type="expression" dxfId="278" priority="384">
      <formula>OR($K37="x",$K37="xx")</formula>
    </cfRule>
  </conditionalFormatting>
  <conditionalFormatting sqref="D37 G37">
    <cfRule type="expression" dxfId="277" priority="383">
      <formula>OR($K37="x",$K37="xx")</formula>
    </cfRule>
  </conditionalFormatting>
  <conditionalFormatting sqref="E37:F37">
    <cfRule type="expression" dxfId="276" priority="382">
      <formula>OR($K37="x",$K37="xx")</formula>
    </cfRule>
  </conditionalFormatting>
  <conditionalFormatting sqref="H37:I37">
    <cfRule type="expression" dxfId="275" priority="381">
      <formula>OR($K37="x",$K37="xx")</formula>
    </cfRule>
  </conditionalFormatting>
  <conditionalFormatting sqref="D40:I40">
    <cfRule type="expression" dxfId="274" priority="380">
      <formula>OR($K40="x",$K40="xx")</formula>
    </cfRule>
  </conditionalFormatting>
  <conditionalFormatting sqref="D39 G39">
    <cfRule type="expression" dxfId="273" priority="379">
      <formula>OR($K39="x",$K39="xx")</formula>
    </cfRule>
  </conditionalFormatting>
  <conditionalFormatting sqref="E39:F39">
    <cfRule type="expression" dxfId="272" priority="378">
      <formula>OR($K39="x",$K39="xx")</formula>
    </cfRule>
  </conditionalFormatting>
  <conditionalFormatting sqref="H39:I39">
    <cfRule type="expression" dxfId="271" priority="377">
      <formula>OR($K39="x",$K39="xx")</formula>
    </cfRule>
  </conditionalFormatting>
  <conditionalFormatting sqref="L16:L28">
    <cfRule type="expression" dxfId="270" priority="369">
      <formula>OR($K16="x",$K16="xx")</formula>
    </cfRule>
  </conditionalFormatting>
  <conditionalFormatting sqref="M12">
    <cfRule type="expression" dxfId="269" priority="355">
      <formula>M12="Doplňte hlavičku v listu Výpis 1."</formula>
    </cfRule>
    <cfRule type="expression" dxfId="268" priority="356">
      <formula>M12="Zkontrolujte prosím výpis dílců."</formula>
    </cfRule>
    <cfRule type="expression" dxfId="267" priority="357">
      <formula>M12="Doplňte prosím hlavičku."</formula>
    </cfRule>
    <cfRule type="cellIs" dxfId="266" priority="358" operator="equal">
      <formula>"Uveďte prosím termín dodání."</formula>
    </cfRule>
    <cfRule type="cellIs" dxfId="265" priority="359" operator="equal">
      <formula>"Hlavička a výpis jsou v pořádku."</formula>
    </cfRule>
  </conditionalFormatting>
  <conditionalFormatting sqref="M51">
    <cfRule type="expression" dxfId="264" priority="349">
      <formula>M51&lt;&gt;""</formula>
    </cfRule>
    <cfRule type="expression" dxfId="263" priority="350">
      <formula>M51="Formulář počítá množství materiálu (včetně 17 % prořezu) a jeho cenu na m2."</formula>
    </cfRule>
  </conditionalFormatting>
  <conditionalFormatting sqref="M13:M41">
    <cfRule type="notContainsBlanks" dxfId="262" priority="336">
      <formula>LEN(TRIM(M13))&gt;0</formula>
    </cfRule>
  </conditionalFormatting>
  <conditionalFormatting sqref="K20">
    <cfRule type="expression" dxfId="261" priority="143">
      <formula>OR($K20="x",$K20="xx")</formula>
    </cfRule>
  </conditionalFormatting>
  <conditionalFormatting sqref="K21:K24">
    <cfRule type="expression" dxfId="260" priority="142">
      <formula>OR($K21="x",$K21="xx")</formula>
    </cfRule>
  </conditionalFormatting>
  <conditionalFormatting sqref="K25:K28">
    <cfRule type="expression" dxfId="259" priority="141">
      <formula>OR($K25="x",$K25="xx")</formula>
    </cfRule>
  </conditionalFormatting>
  <conditionalFormatting sqref="K29:K32">
    <cfRule type="expression" dxfId="258" priority="140">
      <formula>OR($K29="x",$K29="xx")</formula>
    </cfRule>
  </conditionalFormatting>
  <conditionalFormatting sqref="K33 K35">
    <cfRule type="expression" dxfId="257" priority="139">
      <formula>OR($K33="x",$K33="xx")</formula>
    </cfRule>
  </conditionalFormatting>
  <conditionalFormatting sqref="K16">
    <cfRule type="expression" dxfId="256" priority="138">
      <formula>OR($K16="x",$K16="xx")</formula>
    </cfRule>
  </conditionalFormatting>
  <conditionalFormatting sqref="K17:K18">
    <cfRule type="expression" dxfId="255" priority="137">
      <formula>OR($K17="x",$K17="xx")</formula>
    </cfRule>
  </conditionalFormatting>
  <conditionalFormatting sqref="E30:F30 E32:F32 E36:F36 E38:F38 E40:F40 H30:I30 H32:I32 H36:I36 H38:I38 H40:I40 E16:I16 E18:I18 E20:I20 E22:I22 E24:I24 E26:I26 E28:I28 B13:C13 B15:C18 B20:C33 B35:C40">
    <cfRule type="expression" dxfId="254" priority="135">
      <formula>OR($K13="x",$K13="xx")</formula>
    </cfRule>
  </conditionalFormatting>
  <conditionalFormatting sqref="D13 G13 J13 J15:J18 G15:G18 D15:D18 D20:D28 G20:G28 J20:J33 J35:J40">
    <cfRule type="expression" dxfId="253" priority="134">
      <formula>OR($K13="x",$K13="xx")</formula>
    </cfRule>
  </conditionalFormatting>
  <conditionalFormatting sqref="E13:F13 E15:F18 E20:F33 E35:F40">
    <cfRule type="expression" dxfId="252" priority="133">
      <formula>OR($K13="x",$K13="xx")</formula>
    </cfRule>
  </conditionalFormatting>
  <conditionalFormatting sqref="H13:I13 H15:I18 H20:I33 H35:I40">
    <cfRule type="expression" dxfId="251" priority="132">
      <formula>OR($K13="x",$K13="xx")</formula>
    </cfRule>
  </conditionalFormatting>
  <conditionalFormatting sqref="D16:I16">
    <cfRule type="expression" dxfId="250" priority="131">
      <formula>OR($K16="x",$K16="xx")</formula>
    </cfRule>
  </conditionalFormatting>
  <conditionalFormatting sqref="D15 G15">
    <cfRule type="expression" dxfId="249" priority="130">
      <formula>OR($K15="x",$K15="xx")</formula>
    </cfRule>
  </conditionalFormatting>
  <conditionalFormatting sqref="E15:F15">
    <cfRule type="expression" dxfId="248" priority="129">
      <formula>OR($K15="x",$K15="xx")</formula>
    </cfRule>
  </conditionalFormatting>
  <conditionalFormatting sqref="H15:I15">
    <cfRule type="expression" dxfId="247" priority="128">
      <formula>OR($K15="x",$K15="xx")</formula>
    </cfRule>
  </conditionalFormatting>
  <conditionalFormatting sqref="D18:I18">
    <cfRule type="expression" dxfId="246" priority="127">
      <formula>OR($K18="x",$K18="xx")</formula>
    </cfRule>
  </conditionalFormatting>
  <conditionalFormatting sqref="D17 G17">
    <cfRule type="expression" dxfId="245" priority="126">
      <formula>OR($K17="x",$K17="xx")</formula>
    </cfRule>
  </conditionalFormatting>
  <conditionalFormatting sqref="E17:F17">
    <cfRule type="expression" dxfId="244" priority="125">
      <formula>OR($K17="x",$K17="xx")</formula>
    </cfRule>
  </conditionalFormatting>
  <conditionalFormatting sqref="H17:I17">
    <cfRule type="expression" dxfId="243" priority="124">
      <formula>OR($K17="x",$K17="xx")</formula>
    </cfRule>
  </conditionalFormatting>
  <conditionalFormatting sqref="D20:I20">
    <cfRule type="expression" dxfId="242" priority="123">
      <formula>OR($K20="x",$K20="xx")</formula>
    </cfRule>
  </conditionalFormatting>
  <conditionalFormatting sqref="D22:E22 G22">
    <cfRule type="expression" dxfId="241" priority="119">
      <formula>OR($K22="x",$K22="xx")</formula>
    </cfRule>
  </conditionalFormatting>
  <conditionalFormatting sqref="D21 G21">
    <cfRule type="expression" dxfId="240" priority="118">
      <formula>OR($K21="x",$K21="xx")</formula>
    </cfRule>
  </conditionalFormatting>
  <conditionalFormatting sqref="E21">
    <cfRule type="expression" dxfId="239" priority="117">
      <formula>OR($K21="x",$K21="xx")</formula>
    </cfRule>
  </conditionalFormatting>
  <conditionalFormatting sqref="D24:E24 G24">
    <cfRule type="expression" dxfId="238" priority="116">
      <formula>OR($K24="x",$K24="xx")</formula>
    </cfRule>
  </conditionalFormatting>
  <conditionalFormatting sqref="D23 G23">
    <cfRule type="expression" dxfId="237" priority="115">
      <formula>OR($K23="x",$K23="xx")</formula>
    </cfRule>
  </conditionalFormatting>
  <conditionalFormatting sqref="E23">
    <cfRule type="expression" dxfId="236" priority="114">
      <formula>OR($K23="x",$K23="xx")</formula>
    </cfRule>
  </conditionalFormatting>
  <conditionalFormatting sqref="D26:E26 G26">
    <cfRule type="expression" dxfId="235" priority="113">
      <formula>OR($K26="x",$K26="xx")</formula>
    </cfRule>
  </conditionalFormatting>
  <conditionalFormatting sqref="D25 G25">
    <cfRule type="expression" dxfId="234" priority="112">
      <formula>OR($K25="x",$K25="xx")</formula>
    </cfRule>
  </conditionalFormatting>
  <conditionalFormatting sqref="E25">
    <cfRule type="expression" dxfId="233" priority="111">
      <formula>OR($K25="x",$K25="xx")</formula>
    </cfRule>
  </conditionalFormatting>
  <conditionalFormatting sqref="D28:E28 G28">
    <cfRule type="expression" dxfId="232" priority="110">
      <formula>OR($K28="x",$K28="xx")</formula>
    </cfRule>
  </conditionalFormatting>
  <conditionalFormatting sqref="D27 G27">
    <cfRule type="expression" dxfId="231" priority="109">
      <formula>OR($K27="x",$K27="xx")</formula>
    </cfRule>
  </conditionalFormatting>
  <conditionalFormatting sqref="E27">
    <cfRule type="expression" dxfId="230" priority="108">
      <formula>OR($K27="x",$K27="xx")</formula>
    </cfRule>
  </conditionalFormatting>
  <conditionalFormatting sqref="D30:E30 G30">
    <cfRule type="expression" dxfId="229" priority="107">
      <formula>OR($K30="x",$K30="xx")</formula>
    </cfRule>
  </conditionalFormatting>
  <conditionalFormatting sqref="D29 G29">
    <cfRule type="expression" dxfId="228" priority="106">
      <formula>OR($K29="x",$K29="xx")</formula>
    </cfRule>
  </conditionalFormatting>
  <conditionalFormatting sqref="E29">
    <cfRule type="expression" dxfId="227" priority="105">
      <formula>OR($K29="x",$K29="xx")</formula>
    </cfRule>
  </conditionalFormatting>
  <conditionalFormatting sqref="D32:E32 G32">
    <cfRule type="expression" dxfId="226" priority="104">
      <formula>OR($K32="x",$K32="xx")</formula>
    </cfRule>
  </conditionalFormatting>
  <conditionalFormatting sqref="D31 G31">
    <cfRule type="expression" dxfId="225" priority="103">
      <formula>OR($K31="x",$K31="xx")</formula>
    </cfRule>
  </conditionalFormatting>
  <conditionalFormatting sqref="E31">
    <cfRule type="expression" dxfId="224" priority="102">
      <formula>OR($K31="x",$K31="xx")</formula>
    </cfRule>
  </conditionalFormatting>
  <conditionalFormatting sqref="D33 G33">
    <cfRule type="expression" dxfId="223" priority="100">
      <formula>OR($K33="x",$K33="xx")</formula>
    </cfRule>
  </conditionalFormatting>
  <conditionalFormatting sqref="E33">
    <cfRule type="expression" dxfId="222" priority="99">
      <formula>OR($K33="x",$K33="xx")</formula>
    </cfRule>
  </conditionalFormatting>
  <conditionalFormatting sqref="D35 G35">
    <cfRule type="expression" dxfId="221" priority="98">
      <formula>OR($K35="x",$K35="xx")</formula>
    </cfRule>
  </conditionalFormatting>
  <conditionalFormatting sqref="E35">
    <cfRule type="expression" dxfId="220" priority="97">
      <formula>OR($K35="x",$K35="xx")</formula>
    </cfRule>
  </conditionalFormatting>
  <conditionalFormatting sqref="F22">
    <cfRule type="expression" dxfId="219" priority="96">
      <formula>OR($K22="x",$K22="xx")</formula>
    </cfRule>
  </conditionalFormatting>
  <conditionalFormatting sqref="F21">
    <cfRule type="expression" dxfId="218" priority="95">
      <formula>OR($K21="x",$K21="xx")</formula>
    </cfRule>
  </conditionalFormatting>
  <conditionalFormatting sqref="F24">
    <cfRule type="expression" dxfId="217" priority="94">
      <formula>OR($K24="x",$K24="xx")</formula>
    </cfRule>
  </conditionalFormatting>
  <conditionalFormatting sqref="F23">
    <cfRule type="expression" dxfId="216" priority="93">
      <formula>OR($K23="x",$K23="xx")</formula>
    </cfRule>
  </conditionalFormatting>
  <conditionalFormatting sqref="F26">
    <cfRule type="expression" dxfId="215" priority="92">
      <formula>OR($K26="x",$K26="xx")</formula>
    </cfRule>
  </conditionalFormatting>
  <conditionalFormatting sqref="F25">
    <cfRule type="expression" dxfId="214" priority="91">
      <formula>OR($K25="x",$K25="xx")</formula>
    </cfRule>
  </conditionalFormatting>
  <conditionalFormatting sqref="F28">
    <cfRule type="expression" dxfId="213" priority="90">
      <formula>OR($K28="x",$K28="xx")</formula>
    </cfRule>
  </conditionalFormatting>
  <conditionalFormatting sqref="F27">
    <cfRule type="expression" dxfId="212" priority="89">
      <formula>OR($K27="x",$K27="xx")</formula>
    </cfRule>
  </conditionalFormatting>
  <conditionalFormatting sqref="F30">
    <cfRule type="expression" dxfId="211" priority="88">
      <formula>OR($K30="x",$K30="xx")</formula>
    </cfRule>
  </conditionalFormatting>
  <conditionalFormatting sqref="F29">
    <cfRule type="expression" dxfId="210" priority="87">
      <formula>OR($K29="x",$K29="xx")</formula>
    </cfRule>
  </conditionalFormatting>
  <conditionalFormatting sqref="F32">
    <cfRule type="expression" dxfId="209" priority="86">
      <formula>OR($K32="x",$K32="xx")</formula>
    </cfRule>
  </conditionalFormatting>
  <conditionalFormatting sqref="F31">
    <cfRule type="expression" dxfId="208" priority="85">
      <formula>OR($K31="x",$K31="xx")</formula>
    </cfRule>
  </conditionalFormatting>
  <conditionalFormatting sqref="F33">
    <cfRule type="expression" dxfId="207" priority="83">
      <formula>OR($K33="x",$K33="xx")</formula>
    </cfRule>
  </conditionalFormatting>
  <conditionalFormatting sqref="F35">
    <cfRule type="expression" dxfId="206" priority="82">
      <formula>OR($K35="x",$K35="xx")</formula>
    </cfRule>
  </conditionalFormatting>
  <conditionalFormatting sqref="H22">
    <cfRule type="expression" dxfId="205" priority="81">
      <formula>OR($K22="x",$K22="xx")</formula>
    </cfRule>
  </conditionalFormatting>
  <conditionalFormatting sqref="H21">
    <cfRule type="expression" dxfId="204" priority="80">
      <formula>OR($K21="x",$K21="xx")</formula>
    </cfRule>
  </conditionalFormatting>
  <conditionalFormatting sqref="H24">
    <cfRule type="expression" dxfId="203" priority="79">
      <formula>OR($K24="x",$K24="xx")</formula>
    </cfRule>
  </conditionalFormatting>
  <conditionalFormatting sqref="H23">
    <cfRule type="expression" dxfId="202" priority="78">
      <formula>OR($K23="x",$K23="xx")</formula>
    </cfRule>
  </conditionalFormatting>
  <conditionalFormatting sqref="H26">
    <cfRule type="expression" dxfId="201" priority="77">
      <formula>OR($K26="x",$K26="xx")</formula>
    </cfRule>
  </conditionalFormatting>
  <conditionalFormatting sqref="H25">
    <cfRule type="expression" dxfId="200" priority="76">
      <formula>OR($K25="x",$K25="xx")</formula>
    </cfRule>
  </conditionalFormatting>
  <conditionalFormatting sqref="H28">
    <cfRule type="expression" dxfId="199" priority="75">
      <formula>OR($K28="x",$K28="xx")</formula>
    </cfRule>
  </conditionalFormatting>
  <conditionalFormatting sqref="H27">
    <cfRule type="expression" dxfId="198" priority="74">
      <formula>OR($K27="x",$K27="xx")</formula>
    </cfRule>
  </conditionalFormatting>
  <conditionalFormatting sqref="H30">
    <cfRule type="expression" dxfId="197" priority="73">
      <formula>OR($K30="x",$K30="xx")</formula>
    </cfRule>
  </conditionalFormatting>
  <conditionalFormatting sqref="H29">
    <cfRule type="expression" dxfId="196" priority="72">
      <formula>OR($K29="x",$K29="xx")</formula>
    </cfRule>
  </conditionalFormatting>
  <conditionalFormatting sqref="H32">
    <cfRule type="expression" dxfId="195" priority="71">
      <formula>OR($K32="x",$K32="xx")</formula>
    </cfRule>
  </conditionalFormatting>
  <conditionalFormatting sqref="H31">
    <cfRule type="expression" dxfId="194" priority="70">
      <formula>OR($K31="x",$K31="xx")</formula>
    </cfRule>
  </conditionalFormatting>
  <conditionalFormatting sqref="H33">
    <cfRule type="expression" dxfId="193" priority="68">
      <formula>OR($K33="x",$K33="xx")</formula>
    </cfRule>
  </conditionalFormatting>
  <conditionalFormatting sqref="H35">
    <cfRule type="expression" dxfId="192" priority="67">
      <formula>OR($K35="x",$K35="xx")</formula>
    </cfRule>
  </conditionalFormatting>
  <conditionalFormatting sqref="I22">
    <cfRule type="expression" dxfId="191" priority="66">
      <formula>OR($K22="x",$K22="xx")</formula>
    </cfRule>
  </conditionalFormatting>
  <conditionalFormatting sqref="I21">
    <cfRule type="expression" dxfId="190" priority="65">
      <formula>OR($K21="x",$K21="xx")</formula>
    </cfRule>
  </conditionalFormatting>
  <conditionalFormatting sqref="I24">
    <cfRule type="expression" dxfId="189" priority="64">
      <formula>OR($K24="x",$K24="xx")</formula>
    </cfRule>
  </conditionalFormatting>
  <conditionalFormatting sqref="I23">
    <cfRule type="expression" dxfId="188" priority="63">
      <formula>OR($K23="x",$K23="xx")</formula>
    </cfRule>
  </conditionalFormatting>
  <conditionalFormatting sqref="I26">
    <cfRule type="expression" dxfId="187" priority="62">
      <formula>OR($K26="x",$K26="xx")</formula>
    </cfRule>
  </conditionalFormatting>
  <conditionalFormatting sqref="I25">
    <cfRule type="expression" dxfId="186" priority="61">
      <formula>OR($K25="x",$K25="xx")</formula>
    </cfRule>
  </conditionalFormatting>
  <conditionalFormatting sqref="I28">
    <cfRule type="expression" dxfId="185" priority="60">
      <formula>OR($K28="x",$K28="xx")</formula>
    </cfRule>
  </conditionalFormatting>
  <conditionalFormatting sqref="I27">
    <cfRule type="expression" dxfId="184" priority="59">
      <formula>OR($K27="x",$K27="xx")</formula>
    </cfRule>
  </conditionalFormatting>
  <conditionalFormatting sqref="I30">
    <cfRule type="expression" dxfId="183" priority="58">
      <formula>OR($K30="x",$K30="xx")</formula>
    </cfRule>
  </conditionalFormatting>
  <conditionalFormatting sqref="I29">
    <cfRule type="expression" dxfId="182" priority="57">
      <formula>OR($K29="x",$K29="xx")</formula>
    </cfRule>
  </conditionalFormatting>
  <conditionalFormatting sqref="I32">
    <cfRule type="expression" dxfId="181" priority="56">
      <formula>OR($K32="x",$K32="xx")</formula>
    </cfRule>
  </conditionalFormatting>
  <conditionalFormatting sqref="I31">
    <cfRule type="expression" dxfId="180" priority="55">
      <formula>OR($K31="x",$K31="xx")</formula>
    </cfRule>
  </conditionalFormatting>
  <conditionalFormatting sqref="I33">
    <cfRule type="expression" dxfId="179" priority="53">
      <formula>OR($K33="x",$K33="xx")</formula>
    </cfRule>
  </conditionalFormatting>
  <conditionalFormatting sqref="I35">
    <cfRule type="expression" dxfId="178" priority="52">
      <formula>OR($K35="x",$K35="xx")</formula>
    </cfRule>
  </conditionalFormatting>
  <conditionalFormatting sqref="E13:F13 H13:I13 H15:I18 E15:F18 E20:F33 H20:I33 H35:I40 E35:F40">
    <cfRule type="expression" dxfId="177" priority="51">
      <formula>OR($K13="x",$K13="xx")</formula>
    </cfRule>
  </conditionalFormatting>
  <conditionalFormatting sqref="E13:F13">
    <cfRule type="expression" dxfId="176" priority="50">
      <formula>OR($K13="x",$K13="xx")</formula>
    </cfRule>
  </conditionalFormatting>
  <conditionalFormatting sqref="E15:F18 E20:F33 E35:F40">
    <cfRule type="expression" dxfId="175" priority="49">
      <formula>OR($K15="x",$K15="xx")</formula>
    </cfRule>
  </conditionalFormatting>
  <conditionalFormatting sqref="H13:I13 H15:I18 H20:I33 H35:I40">
    <cfRule type="expression" dxfId="174" priority="48">
      <formula>OR($K13="x",$K13="xx")</formula>
    </cfRule>
  </conditionalFormatting>
  <conditionalFormatting sqref="H13:I13 H15:I18 H20:I33 H35:I40">
    <cfRule type="expression" dxfId="173" priority="47">
      <formula>OR($K13="x",$K13="xx")</formula>
    </cfRule>
  </conditionalFormatting>
  <conditionalFormatting sqref="B14:C14">
    <cfRule type="expression" dxfId="172" priority="45">
      <formula>OR($K14="x",$K14="xx")</formula>
    </cfRule>
  </conditionalFormatting>
  <conditionalFormatting sqref="D14 G14 J14">
    <cfRule type="expression" dxfId="171" priority="44">
      <formula>OR($K14="x",$K14="xx")</formula>
    </cfRule>
  </conditionalFormatting>
  <conditionalFormatting sqref="E14:F14">
    <cfRule type="expression" dxfId="170" priority="43">
      <formula>OR($K14="x",$K14="xx")</formula>
    </cfRule>
  </conditionalFormatting>
  <conditionalFormatting sqref="H14:I14">
    <cfRule type="expression" dxfId="169" priority="42">
      <formula>OR($K14="x",$K14="xx")</formula>
    </cfRule>
  </conditionalFormatting>
  <conditionalFormatting sqref="E14:F14 H14:I14">
    <cfRule type="expression" dxfId="168" priority="41">
      <formula>OR($K14="x",$K14="xx")</formula>
    </cfRule>
  </conditionalFormatting>
  <conditionalFormatting sqref="E14:F14">
    <cfRule type="expression" dxfId="167" priority="40">
      <formula>OR($K14="x",$K14="xx")</formula>
    </cfRule>
  </conditionalFormatting>
  <conditionalFormatting sqref="H14:I14">
    <cfRule type="expression" dxfId="166" priority="39">
      <formula>OR($K14="x",$K14="xx")</formula>
    </cfRule>
  </conditionalFormatting>
  <conditionalFormatting sqref="H14:I14">
    <cfRule type="expression" dxfId="165" priority="38">
      <formula>OR($K14="x",$K14="xx")</formula>
    </cfRule>
  </conditionalFormatting>
  <conditionalFormatting sqref="K19">
    <cfRule type="expression" dxfId="164" priority="37">
      <formula>OR($K19="x",$K19="xx")</formula>
    </cfRule>
  </conditionalFormatting>
  <conditionalFormatting sqref="B19:C19">
    <cfRule type="expression" dxfId="163" priority="36">
      <formula>OR($K19="x",$K19="xx")</formula>
    </cfRule>
  </conditionalFormatting>
  <conditionalFormatting sqref="D19 G19 J19">
    <cfRule type="expression" dxfId="162" priority="35">
      <formula>OR($K19="x",$K19="xx")</formula>
    </cfRule>
  </conditionalFormatting>
  <conditionalFormatting sqref="E19:F19">
    <cfRule type="expression" dxfId="161" priority="34">
      <formula>OR($K19="x",$K19="xx")</formula>
    </cfRule>
  </conditionalFormatting>
  <conditionalFormatting sqref="H19:I19">
    <cfRule type="expression" dxfId="160" priority="33">
      <formula>OR($K19="x",$K19="xx")</formula>
    </cfRule>
  </conditionalFormatting>
  <conditionalFormatting sqref="E19:F19 H19:I19">
    <cfRule type="expression" dxfId="159" priority="32">
      <formula>OR($K19="x",$K19="xx")</formula>
    </cfRule>
  </conditionalFormatting>
  <conditionalFormatting sqref="E19:F19">
    <cfRule type="expression" dxfId="158" priority="31">
      <formula>OR($K19="x",$K19="xx")</formula>
    </cfRule>
  </conditionalFormatting>
  <conditionalFormatting sqref="H19:I19">
    <cfRule type="expression" dxfId="157" priority="30">
      <formula>OR($K19="x",$K19="xx")</formula>
    </cfRule>
  </conditionalFormatting>
  <conditionalFormatting sqref="H19:I19">
    <cfRule type="expression" dxfId="156" priority="29">
      <formula>OR($K19="x",$K19="xx")</formula>
    </cfRule>
  </conditionalFormatting>
  <conditionalFormatting sqref="K34">
    <cfRule type="expression" dxfId="155" priority="28">
      <formula>OR($K34="x",$K34="xx")</formula>
    </cfRule>
  </conditionalFormatting>
  <conditionalFormatting sqref="B34:C34">
    <cfRule type="expression" dxfId="154" priority="27">
      <formula>OR($K34="x",$K34="xx")</formula>
    </cfRule>
  </conditionalFormatting>
  <conditionalFormatting sqref="D34 G34 J34">
    <cfRule type="expression" dxfId="153" priority="26">
      <formula>OR($K34="x",$K34="xx")</formula>
    </cfRule>
  </conditionalFormatting>
  <conditionalFormatting sqref="E34:F34">
    <cfRule type="expression" dxfId="152" priority="25">
      <formula>OR($K34="x",$K34="xx")</formula>
    </cfRule>
  </conditionalFormatting>
  <conditionalFormatting sqref="H34:I34">
    <cfRule type="expression" dxfId="151" priority="24">
      <formula>OR($K34="x",$K34="xx")</formula>
    </cfRule>
  </conditionalFormatting>
  <conditionalFormatting sqref="E34:F34 H34:I34">
    <cfRule type="expression" dxfId="150" priority="23">
      <formula>OR($K34="x",$K34="xx")</formula>
    </cfRule>
  </conditionalFormatting>
  <conditionalFormatting sqref="E34:F34">
    <cfRule type="expression" dxfId="149" priority="22">
      <formula>OR($K34="x",$K34="xx")</formula>
    </cfRule>
  </conditionalFormatting>
  <conditionalFormatting sqref="H34:I34">
    <cfRule type="expression" dxfId="148" priority="21">
      <formula>OR($K34="x",$K34="xx")</formula>
    </cfRule>
  </conditionalFormatting>
  <conditionalFormatting sqref="H34:I34">
    <cfRule type="expression" dxfId="147" priority="20">
      <formula>OR($K34="x",$K34="xx")</formula>
    </cfRule>
  </conditionalFormatting>
  <conditionalFormatting sqref="B41:C41">
    <cfRule type="expression" dxfId="146" priority="18">
      <formula>OR($K41="x",$K41="xx")</formula>
    </cfRule>
  </conditionalFormatting>
  <conditionalFormatting sqref="D41 G41 J41">
    <cfRule type="expression" dxfId="145" priority="17">
      <formula>OR($K41="x",$K41="xx")</formula>
    </cfRule>
  </conditionalFormatting>
  <conditionalFormatting sqref="E41:F41">
    <cfRule type="expression" dxfId="144" priority="16">
      <formula>OR($K41="x",$K41="xx")</formula>
    </cfRule>
  </conditionalFormatting>
  <conditionalFormatting sqref="H41:I41">
    <cfRule type="expression" dxfId="143" priority="15">
      <formula>OR($K41="x",$K41="xx")</formula>
    </cfRule>
  </conditionalFormatting>
  <conditionalFormatting sqref="E41:F41 H41:I41">
    <cfRule type="expression" dxfId="142" priority="14">
      <formula>OR($K41="x",$K41="xx")</formula>
    </cfRule>
  </conditionalFormatting>
  <conditionalFormatting sqref="E41:F41">
    <cfRule type="expression" dxfId="141" priority="13">
      <formula>OR($K41="x",$K41="xx")</formula>
    </cfRule>
  </conditionalFormatting>
  <conditionalFormatting sqref="H41:I41">
    <cfRule type="expression" dxfId="140" priority="12">
      <formula>OR($K41="x",$K41="xx")</formula>
    </cfRule>
  </conditionalFormatting>
  <conditionalFormatting sqref="H41:I41">
    <cfRule type="expression" dxfId="139" priority="11">
      <formula>OR($K41="x",$K41="xx")</formula>
    </cfRule>
  </conditionalFormatting>
  <conditionalFormatting sqref="L13:L15">
    <cfRule type="expression" dxfId="138" priority="6">
      <formula>OR($K13="x",$K13="xx")</formula>
    </cfRule>
  </conditionalFormatting>
  <conditionalFormatting sqref="K15">
    <cfRule type="expression" dxfId="137" priority="5">
      <formula>OR($K15="x",$K15="xx")</formula>
    </cfRule>
  </conditionalFormatting>
  <conditionalFormatting sqref="K13:K14">
    <cfRule type="expression" dxfId="136" priority="4">
      <formula>OR($K13="x",$K13="xx")</formula>
    </cfRule>
  </conditionalFormatting>
  <conditionalFormatting sqref="L39:L41">
    <cfRule type="expression" dxfId="135" priority="3">
      <formula>OR($K39="x",$K39="xx")</formula>
    </cfRule>
  </conditionalFormatting>
  <conditionalFormatting sqref="K41">
    <cfRule type="expression" dxfId="134" priority="2">
      <formula>OR($K41="x",$K41="xx")</formula>
    </cfRule>
  </conditionalFormatting>
  <conditionalFormatting sqref="K39:K40">
    <cfRule type="expression" dxfId="133" priority="1">
      <formula>OR($K39="x",$K39="xx")</formula>
    </cfRule>
  </conditionalFormatting>
  <dataValidations count="8">
    <dataValidation type="decimal" operator="greaterThan" allowBlank="1" showInputMessage="1" showErrorMessage="1" errorTitle="Neplatný rozměr" error="Rozměr může být zadán pouze ve formě desetinného čísla většího než 0. Rozměry zadávejte v mm." sqref="D13:D41 G13:G41" xr:uid="{00000000-0002-0000-0200-000000000000}">
      <formula1>0</formula1>
    </dataValidation>
    <dataValidation type="whole" operator="greaterThanOrEqual" allowBlank="1" showInputMessage="1" showErrorMessage="1" errorTitle="Neplatný údaj" error="Zadejte celočíselný počet kusů 1 nebo více." sqref="J13:J41" xr:uid="{00000000-0002-0000-0200-000001000000}">
      <formula1>1</formula1>
    </dataValidation>
    <dataValidation type="list" allowBlank="1" showInputMessage="1" showErrorMessage="1" errorTitle="Nesprávná hodnota" error="Pole smí obsahovat pouze křížek (písmeno x), dva křížky (xx), nebo musí zůstat prázdné." sqref="K13:K41" xr:uid="{00000000-0002-0000-0200-000002000000}">
      <formula1>"x, xx"</formula1>
    </dataValidation>
    <dataValidation allowBlank="1" showInputMessage="1" showErrorMessage="1" promptTitle="Vaše jméno, firma" sqref="C2:G5" xr:uid="{00000000-0002-0000-0200-000003000000}"/>
    <dataValidation operator="greaterThanOrEqual" allowBlank="1" showInputMessage="1" showErrorMessage="1" errorTitle="Neplatné datum" error="Uveďte prosím požadovaný termín dodání ve formátu DD.MM.RRRR. Nejkratší termín dodání je dnes." sqref="H10:L11" xr:uid="{00000000-0002-0000-0200-000004000000}"/>
    <dataValidation allowBlank="1" showInputMessage="1" sqref="H7:L8" xr:uid="{00000000-0002-0000-0200-000005000000}"/>
    <dataValidation type="decimal" operator="greaterThanOrEqual" allowBlank="1" showInputMessage="1" showErrorMessage="1" errorTitle="Neplatná cena" error="Uveďte cenu ve formě desetinného čísla." sqref="E7" xr:uid="{00000000-0002-0000-0200-000006000000}">
      <formula1>0</formula1>
    </dataValidation>
    <dataValidation type="list" allowBlank="1" showInputMessage="1" showErrorMessage="1" errorTitle="Chybné označení hrany" error="Hranu lze označit pouze hodnotami 0.5; 1; 2;" sqref="E13:F41 H13:I41" xr:uid="{00000000-0002-0000-0200-000007000000}">
      <formula1>",5,1,2"</formula1>
    </dataValidation>
  </dataValidations>
  <hyperlinks>
    <hyperlink ref="K5" r:id="rId1" xr:uid="{00000000-0004-0000-0200-000000000000}"/>
    <hyperlink ref="K4" r:id="rId2" xr:uid="{00000000-0004-0000-0200-000001000000}"/>
  </hyperlinks>
  <pageMargins left="0.59055118110236227" right="0.59055118110236227" top="0.98425196850393704" bottom="0.98425196850393704" header="0.51181102362204722" footer="0.51181102362204722"/>
  <pageSetup paperSize="9" scale="94" orientation="portrait" r:id="rId3"/>
  <headerFooter alignWithMargins="0"/>
  <colBreaks count="1" manualBreakCount="1">
    <brk id="12" max="52" man="1"/>
  </colBreaks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6"/>
  <dimension ref="A1:AR53"/>
  <sheetViews>
    <sheetView view="pageBreakPreview" topLeftCell="A16" zoomScaleNormal="115" zoomScaleSheetLayoutView="100" workbookViewId="0">
      <selection activeCell="D52" sqref="D52"/>
    </sheetView>
  </sheetViews>
  <sheetFormatPr defaultColWidth="0" defaultRowHeight="12.75" customHeight="1" zeroHeight="1" x14ac:dyDescent="0.2"/>
  <cols>
    <col min="1" max="1" width="3" style="3" customWidth="1"/>
    <col min="2" max="2" width="11.42578125" style="1" customWidth="1"/>
    <col min="3" max="3" width="12.42578125" style="1" customWidth="1"/>
    <col min="4" max="4" width="12.140625" style="1" customWidth="1"/>
    <col min="5" max="6" width="3.5703125" style="1" customWidth="1"/>
    <col min="7" max="7" width="12.140625" style="1" customWidth="1"/>
    <col min="8" max="9" width="3.5703125" style="1" customWidth="1"/>
    <col min="10" max="10" width="5.7109375" style="1" customWidth="1"/>
    <col min="11" max="11" width="2.85546875" style="1" customWidth="1"/>
    <col min="12" max="12" width="21.28515625" style="1" customWidth="1"/>
    <col min="13" max="13" width="30" style="5" customWidth="1"/>
    <col min="14" max="18" width="8.5703125" style="17" hidden="1" customWidth="1"/>
    <col min="19" max="19" width="9.5703125" style="1" hidden="1" customWidth="1"/>
    <col min="20" max="20" width="11.7109375" hidden="1" customWidth="1"/>
    <col min="21" max="21" width="11.140625" hidden="1" customWidth="1"/>
    <col min="22" max="23" width="10.5703125" hidden="1" customWidth="1"/>
    <col min="24" max="27" width="8.7109375" hidden="1" customWidth="1"/>
    <col min="28" max="28" width="10.140625" hidden="1" customWidth="1"/>
    <col min="29" max="29" width="11" hidden="1" customWidth="1"/>
    <col min="30" max="31" width="8.7109375" hidden="1" customWidth="1"/>
    <col min="32" max="32" width="7.7109375" hidden="1" customWidth="1"/>
    <col min="33" max="36" width="11.28515625" hidden="1" customWidth="1"/>
    <col min="37" max="37" width="13.42578125" hidden="1" customWidth="1"/>
    <col min="38" max="38" width="11.28515625" hidden="1" customWidth="1"/>
    <col min="39" max="39" width="10.42578125" hidden="1" customWidth="1"/>
    <col min="40" max="40" width="10.140625" hidden="1" customWidth="1"/>
    <col min="41" max="41" width="10.5703125" hidden="1" customWidth="1"/>
    <col min="42" max="42" width="11.42578125" hidden="1" customWidth="1"/>
    <col min="43" max="43" width="11.28515625" hidden="1" customWidth="1"/>
    <col min="44" max="44" width="9.7109375" hidden="1" customWidth="1"/>
    <col min="45" max="16384" width="9.140625" hidden="1"/>
  </cols>
  <sheetData>
    <row r="1" spans="1:44" ht="39.950000000000003" customHeight="1" thickBot="1" x14ac:dyDescent="0.25">
      <c r="A1" s="251" t="str">
        <f>IF(SUM('Výpis 3'!D13:D41)=0,"Nábytkové dílce","Nábytkové dílce - list 3/3")</f>
        <v>Nábytkové dílce</v>
      </c>
      <c r="B1" s="252"/>
      <c r="C1" s="252"/>
      <c r="D1" s="253"/>
      <c r="E1" s="254" t="str">
        <f>IF('Výpis 1'!E1="","",'Výpis 1'!E1)</f>
        <v>verze 1121</v>
      </c>
      <c r="F1" s="255"/>
      <c r="G1" s="256"/>
      <c r="H1" s="73" t="str">
        <f>'Výpis 1'!H1:L1</f>
        <v>v.21m</v>
      </c>
      <c r="I1" s="73"/>
      <c r="J1" s="73"/>
      <c r="K1" s="73"/>
      <c r="L1" s="74" t="s">
        <v>76</v>
      </c>
      <c r="M1" s="57" t="s">
        <v>9</v>
      </c>
      <c r="N1" s="33"/>
      <c r="O1" s="33"/>
      <c r="P1" s="33"/>
      <c r="Q1" s="33"/>
      <c r="R1" s="33"/>
      <c r="S1" s="16"/>
      <c r="T1" s="2"/>
      <c r="U1" s="2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4" ht="12.75" customHeight="1" x14ac:dyDescent="0.2">
      <c r="A2" s="269" t="s">
        <v>2</v>
      </c>
      <c r="B2" s="270"/>
      <c r="C2" s="271" t="str">
        <f>IF('Výpis 1'!C2=0,"",'Výpis 1'!C2)</f>
        <v/>
      </c>
      <c r="D2" s="271"/>
      <c r="E2" s="271"/>
      <c r="F2" s="271"/>
      <c r="G2" s="272"/>
      <c r="H2" s="211" t="s">
        <v>6</v>
      </c>
      <c r="I2" s="212"/>
      <c r="J2" s="213"/>
      <c r="K2" s="184" t="s">
        <v>92</v>
      </c>
      <c r="L2" s="185"/>
      <c r="M2" s="286" t="s">
        <v>56</v>
      </c>
      <c r="N2" s="4"/>
      <c r="O2" s="4"/>
      <c r="P2" s="4"/>
      <c r="Q2" s="4"/>
      <c r="R2" s="4"/>
      <c r="S2" s="1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4" x14ac:dyDescent="0.2">
      <c r="A3" s="299" t="s">
        <v>11</v>
      </c>
      <c r="B3" s="300"/>
      <c r="C3" s="273" t="str">
        <f>IF('Výpis 1'!C3=0,"",'Výpis 1'!C3)</f>
        <v/>
      </c>
      <c r="D3" s="273"/>
      <c r="E3" s="273"/>
      <c r="F3" s="273"/>
      <c r="G3" s="274"/>
      <c r="H3" s="199" t="s">
        <v>3</v>
      </c>
      <c r="I3" s="200"/>
      <c r="J3" s="201"/>
      <c r="K3" s="186">
        <v>605239792</v>
      </c>
      <c r="L3" s="187"/>
      <c r="M3" s="286"/>
      <c r="N3" s="4"/>
      <c r="O3" s="4"/>
      <c r="P3" s="4"/>
      <c r="Q3" s="4"/>
      <c r="R3" s="4"/>
      <c r="S3" s="1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4" ht="13.5" x14ac:dyDescent="0.25">
      <c r="A4" s="299" t="s">
        <v>5</v>
      </c>
      <c r="B4" s="300"/>
      <c r="C4" s="275" t="str">
        <f>IF('Výpis 1'!C4=0,"",'Výpis 1'!C4)</f>
        <v/>
      </c>
      <c r="D4" s="275"/>
      <c r="E4" s="275"/>
      <c r="F4" s="275"/>
      <c r="G4" s="276"/>
      <c r="H4" s="202" t="s">
        <v>4</v>
      </c>
      <c r="I4" s="203"/>
      <c r="J4" s="204"/>
      <c r="K4" s="174" t="s">
        <v>113</v>
      </c>
      <c r="L4" s="175"/>
      <c r="M4" s="286"/>
      <c r="N4" s="4"/>
      <c r="O4" s="4"/>
      <c r="P4" s="4"/>
      <c r="Q4" s="4"/>
      <c r="R4" s="4"/>
      <c r="S4" s="16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4" ht="13.5" thickBot="1" x14ac:dyDescent="0.25">
      <c r="A5" s="295" t="s">
        <v>35</v>
      </c>
      <c r="B5" s="296"/>
      <c r="C5" s="263" t="s">
        <v>57</v>
      </c>
      <c r="D5" s="263"/>
      <c r="E5" s="263"/>
      <c r="F5" s="263"/>
      <c r="G5" s="264"/>
      <c r="H5" s="181" t="s">
        <v>7</v>
      </c>
      <c r="I5" s="182"/>
      <c r="J5" s="183"/>
      <c r="K5" s="176" t="s">
        <v>93</v>
      </c>
      <c r="L5" s="177"/>
      <c r="M5" s="286"/>
      <c r="N5" s="4"/>
      <c r="O5" s="4"/>
      <c r="P5" s="4"/>
      <c r="Q5" s="4"/>
      <c r="R5" s="4"/>
      <c r="S5" s="1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4" ht="14.25" customHeight="1" x14ac:dyDescent="0.2">
      <c r="A6" s="297" t="s">
        <v>24</v>
      </c>
      <c r="B6" s="298"/>
      <c r="C6" s="265" t="s">
        <v>1</v>
      </c>
      <c r="D6" s="266"/>
      <c r="E6" s="267" t="s">
        <v>85</v>
      </c>
      <c r="F6" s="268"/>
      <c r="G6" s="268"/>
      <c r="H6" s="208" t="s">
        <v>10</v>
      </c>
      <c r="I6" s="209"/>
      <c r="J6" s="209"/>
      <c r="K6" s="209"/>
      <c r="L6" s="210"/>
      <c r="M6" s="286"/>
      <c r="N6" s="4"/>
      <c r="O6" s="4"/>
      <c r="P6" s="4"/>
      <c r="Q6" s="4"/>
      <c r="R6" s="4"/>
      <c r="S6" s="1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4" ht="14.25" customHeight="1" thickBot="1" x14ac:dyDescent="0.25">
      <c r="A7" s="131" t="s">
        <v>25</v>
      </c>
      <c r="B7" s="132"/>
      <c r="C7" s="147"/>
      <c r="D7" s="148"/>
      <c r="E7" s="157"/>
      <c r="F7" s="158"/>
      <c r="G7" s="158"/>
      <c r="H7" s="289" t="str">
        <f>IF('Výpis 1'!H7=0,"",'Výpis 1'!H7)</f>
        <v/>
      </c>
      <c r="I7" s="290"/>
      <c r="J7" s="290"/>
      <c r="K7" s="290"/>
      <c r="L7" s="291"/>
      <c r="M7" s="58" t="str">
        <f>IF(AND(SUM(D13:D41)&lt;&gt;0,C7=0),"Zadejte prosím dekor lamina.","")</f>
        <v/>
      </c>
      <c r="N7" s="4"/>
      <c r="O7" s="4"/>
      <c r="P7" s="4"/>
      <c r="Q7" s="4"/>
      <c r="R7" s="4"/>
      <c r="S7" s="16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4" ht="14.25" customHeight="1" x14ac:dyDescent="0.2">
      <c r="A8" s="131" t="s">
        <v>22</v>
      </c>
      <c r="B8" s="132"/>
      <c r="C8" s="147"/>
      <c r="D8" s="148"/>
      <c r="E8" s="223"/>
      <c r="F8" s="224"/>
      <c r="G8" s="224"/>
      <c r="H8" s="292"/>
      <c r="I8" s="293"/>
      <c r="J8" s="293"/>
      <c r="K8" s="293"/>
      <c r="L8" s="294"/>
      <c r="M8" s="8" t="str">
        <f>IF(AND(C8="",AL11=TRUE),"Zadejte prosím dekor ABS 0,5 mm.","")</f>
        <v/>
      </c>
      <c r="N8" s="26"/>
      <c r="O8" s="27"/>
      <c r="P8" s="27"/>
      <c r="Q8" s="27"/>
      <c r="R8" s="27"/>
      <c r="S8" s="162" t="s">
        <v>15</v>
      </c>
      <c r="T8" s="162"/>
      <c r="U8" s="162"/>
      <c r="V8" s="162"/>
      <c r="W8" s="162"/>
      <c r="X8" s="162"/>
      <c r="Y8" s="162"/>
      <c r="Z8" s="162"/>
      <c r="AA8" s="163"/>
      <c r="AB8" s="163"/>
      <c r="AC8" s="163"/>
      <c r="AD8" s="163"/>
      <c r="AE8" s="164"/>
      <c r="AF8" s="34"/>
      <c r="AG8" s="34"/>
      <c r="AH8" s="34"/>
      <c r="AI8" s="34"/>
      <c r="AJ8" s="34"/>
      <c r="AK8" s="34"/>
      <c r="AL8" s="34"/>
      <c r="AM8" s="34"/>
      <c r="AN8" s="34"/>
      <c r="AO8" s="2"/>
    </row>
    <row r="9" spans="1:44" ht="14.25" customHeight="1" x14ac:dyDescent="0.2">
      <c r="A9" s="131" t="s">
        <v>21</v>
      </c>
      <c r="B9" s="132"/>
      <c r="C9" s="147"/>
      <c r="D9" s="148"/>
      <c r="E9" s="157"/>
      <c r="F9" s="158"/>
      <c r="G9" s="158"/>
      <c r="H9" s="220" t="s">
        <v>8</v>
      </c>
      <c r="I9" s="221"/>
      <c r="J9" s="221"/>
      <c r="K9" s="221"/>
      <c r="L9" s="222"/>
      <c r="M9" s="8" t="str">
        <f>IF(AND(C9="",AM11=TRUE),"Zadejte prosím dekor ABS 1 mm.","")</f>
        <v/>
      </c>
      <c r="N9" s="28"/>
      <c r="O9" s="29"/>
      <c r="P9" s="29"/>
      <c r="Q9" s="29"/>
      <c r="R9" s="29"/>
      <c r="S9" s="165"/>
      <c r="T9" s="165"/>
      <c r="U9" s="165"/>
      <c r="V9" s="165"/>
      <c r="W9" s="165"/>
      <c r="X9" s="165"/>
      <c r="Y9" s="165"/>
      <c r="Z9" s="165"/>
      <c r="AA9" s="166"/>
      <c r="AB9" s="166"/>
      <c r="AC9" s="166"/>
      <c r="AD9" s="166"/>
      <c r="AE9" s="167"/>
      <c r="AF9" s="34"/>
      <c r="AG9" s="34"/>
      <c r="AH9" s="34"/>
      <c r="AI9" s="34"/>
      <c r="AJ9" s="34"/>
      <c r="AK9" s="34"/>
      <c r="AL9" s="34"/>
      <c r="AM9" s="34"/>
      <c r="AN9" s="34"/>
      <c r="AO9" s="2"/>
    </row>
    <row r="10" spans="1:44" ht="14.25" customHeight="1" x14ac:dyDescent="0.2">
      <c r="A10" s="131" t="s">
        <v>23</v>
      </c>
      <c r="B10" s="132"/>
      <c r="C10" s="147"/>
      <c r="D10" s="148"/>
      <c r="E10" s="157"/>
      <c r="F10" s="158"/>
      <c r="G10" s="158"/>
      <c r="H10" s="278" t="str">
        <f>IF('Výpis 1'!H10=0,"",'Výpis 1'!H10)</f>
        <v/>
      </c>
      <c r="I10" s="279"/>
      <c r="J10" s="279"/>
      <c r="K10" s="279"/>
      <c r="L10" s="280"/>
      <c r="M10" s="8" t="str">
        <f>IF(AND(C10="",AN11=TRUE),"Zadejte prosím dekor ABS 2 mm.","")</f>
        <v/>
      </c>
      <c r="N10" s="28"/>
      <c r="O10" s="29"/>
      <c r="P10" s="29"/>
      <c r="Q10" s="29"/>
      <c r="R10" s="29"/>
      <c r="S10" s="170" t="s">
        <v>16</v>
      </c>
      <c r="T10" s="170" t="s">
        <v>12</v>
      </c>
      <c r="U10" s="170" t="s">
        <v>13</v>
      </c>
      <c r="V10" s="170" t="s">
        <v>14</v>
      </c>
      <c r="W10" s="171" t="s">
        <v>54</v>
      </c>
      <c r="X10" s="170" t="s">
        <v>28</v>
      </c>
      <c r="Y10" s="170" t="s">
        <v>29</v>
      </c>
      <c r="Z10" s="170" t="s">
        <v>30</v>
      </c>
      <c r="AA10" s="171" t="s">
        <v>50</v>
      </c>
      <c r="AB10" s="171" t="s">
        <v>31</v>
      </c>
      <c r="AC10" s="171" t="s">
        <v>51</v>
      </c>
      <c r="AD10" s="171" t="s">
        <v>37</v>
      </c>
      <c r="AE10" s="168" t="s">
        <v>38</v>
      </c>
      <c r="AF10" s="34"/>
      <c r="AG10" s="34"/>
      <c r="AH10" s="34"/>
      <c r="AI10" s="34"/>
      <c r="AJ10" s="34"/>
      <c r="AK10" s="34"/>
      <c r="AL10" s="34"/>
      <c r="AM10" s="34"/>
      <c r="AN10" s="34"/>
      <c r="AO10" s="2"/>
    </row>
    <row r="11" spans="1:44" ht="14.25" customHeight="1" thickBot="1" x14ac:dyDescent="0.25">
      <c r="A11" s="143" t="s">
        <v>27</v>
      </c>
      <c r="B11" s="144"/>
      <c r="C11" s="147"/>
      <c r="D11" s="148"/>
      <c r="E11" s="216"/>
      <c r="F11" s="217"/>
      <c r="G11" s="217"/>
      <c r="H11" s="281"/>
      <c r="I11" s="282"/>
      <c r="J11" s="282"/>
      <c r="K11" s="282"/>
      <c r="L11" s="283"/>
      <c r="M11" s="8" t="str">
        <f>IF(AND(C11="",AO11=TRUE),"Zadejte prosím dekor ABS 42 mm.","")</f>
        <v/>
      </c>
      <c r="N11" s="28"/>
      <c r="O11" s="29"/>
      <c r="P11" s="29"/>
      <c r="Q11" s="29"/>
      <c r="R11" s="29"/>
      <c r="S11" s="170"/>
      <c r="T11" s="170"/>
      <c r="U11" s="170"/>
      <c r="V11" s="170"/>
      <c r="W11" s="172"/>
      <c r="X11" s="170"/>
      <c r="Y11" s="170"/>
      <c r="Z11" s="170"/>
      <c r="AA11" s="172"/>
      <c r="AB11" s="172"/>
      <c r="AC11" s="172"/>
      <c r="AD11" s="172"/>
      <c r="AE11" s="168"/>
      <c r="AF11" s="34"/>
      <c r="AG11" s="35" t="b">
        <f t="shared" ref="AG11:AR11" si="0">OR(AG13=TRUE,AG14=TRUE,AG15=TRUE,AG16=TRUE,AG17=TRUE,AG18=TRUE,AG19=TRUE,AG20=TRUE,AG21=TRUE,AG22=TRUE,AG23=TRUE,AG24=TRUE,AG25=TRUE,AG26=TRUE,AG27=TRUE,AG28=TRUE,AG29=TRUE,AG30=TRUE,AG31=TRUE,AG32=TRUE,AG33=TRUE,AG34=TRUE,AG35=TRUE,AG36=TRUE,AG37=TRUE,AG38=TRUE,AG39=TRUE,AG40=TRUE,AG41=TRUE)</f>
        <v>0</v>
      </c>
      <c r="AH11" s="35" t="b">
        <f t="shared" si="0"/>
        <v>0</v>
      </c>
      <c r="AI11" s="35" t="b">
        <f t="shared" si="0"/>
        <v>0</v>
      </c>
      <c r="AJ11" s="35" t="b">
        <f t="shared" si="0"/>
        <v>0</v>
      </c>
      <c r="AK11" s="35" t="b">
        <f t="shared" si="0"/>
        <v>0</v>
      </c>
      <c r="AL11" s="35" t="b">
        <f t="shared" si="0"/>
        <v>0</v>
      </c>
      <c r="AM11" s="35" t="b">
        <f t="shared" si="0"/>
        <v>0</v>
      </c>
      <c r="AN11" s="35" t="b">
        <f t="shared" si="0"/>
        <v>0</v>
      </c>
      <c r="AO11" s="35" t="b">
        <f t="shared" si="0"/>
        <v>0</v>
      </c>
      <c r="AP11" s="35" t="b">
        <f t="shared" si="0"/>
        <v>0</v>
      </c>
      <c r="AQ11" s="35" t="b">
        <f t="shared" si="0"/>
        <v>0</v>
      </c>
      <c r="AR11" s="35" t="b">
        <f t="shared" si="0"/>
        <v>0</v>
      </c>
    </row>
    <row r="12" spans="1:44" ht="24.75" customHeight="1" x14ac:dyDescent="0.2">
      <c r="A12" s="46" t="s">
        <v>68</v>
      </c>
      <c r="B12" s="284" t="s">
        <v>69</v>
      </c>
      <c r="C12" s="284"/>
      <c r="D12" s="47" t="s">
        <v>70</v>
      </c>
      <c r="E12" s="47" t="s">
        <v>71</v>
      </c>
      <c r="F12" s="47" t="s">
        <v>71</v>
      </c>
      <c r="G12" s="47" t="s">
        <v>72</v>
      </c>
      <c r="H12" s="47" t="s">
        <v>71</v>
      </c>
      <c r="I12" s="47" t="s">
        <v>71</v>
      </c>
      <c r="J12" s="47" t="s">
        <v>73</v>
      </c>
      <c r="K12" s="66" t="s">
        <v>26</v>
      </c>
      <c r="L12" s="48" t="s">
        <v>74</v>
      </c>
      <c r="M12" s="23" t="str">
        <f>IF('Výpis 1'!H10=0,"Doplňte hlavičku v listu Výpis 1.",IF(OR('Výpis 1'!M2&lt;&gt;"",'Výpis 1'!M3&lt;&gt;"",'Výpis 1'!M4&lt;&gt;"",'Výpis 1'!M5&lt;&gt;"",'Výpis 1'!M6&lt;&gt;""),"Doplňte hlavičku v listu Výpis 1.",IF(OR(M7&lt;&gt;"",M8&lt;&gt;"",M9&lt;&gt;"",M10&lt;&gt;"",M11&lt;&gt;""),"Doplňte prosím hlavičku.",IF(OR(M13&lt;&gt;"",M14&lt;&gt;"",M15&lt;&gt;"",M16&lt;&gt;"",M17&lt;&gt;"",M18&lt;&gt;"",M19&lt;&gt;"",M20&lt;&gt;"",M21&lt;&gt;"",M22&lt;&gt;"",M23&lt;&gt;"",M24&lt;&gt;"",M25&lt;&gt;"",M26&lt;&gt;"",M27&lt;&gt;"",M28&lt;&gt;"",M29&lt;&gt;"",M30&lt;&gt;"",M31&lt;&gt;"",M32&lt;&gt;"",M33&lt;&gt;"",M34&lt;&gt;"",M35&lt;&gt;"",M36&lt;&gt;"",M37&lt;&gt;"",M38&lt;&gt;"",M39&lt;&gt;"",M40&lt;&gt;"",M41&lt;&gt;""),"Zkontrolujte prosím výpis dílců.","Hlavička a výpis jsou v pořádku."))))</f>
        <v>Doplňte hlavičku v listu Výpis 1.</v>
      </c>
      <c r="N12" s="30" t="s">
        <v>17</v>
      </c>
      <c r="O12" s="31" t="s">
        <v>18</v>
      </c>
      <c r="P12" s="31" t="s">
        <v>19</v>
      </c>
      <c r="Q12" s="31" t="s">
        <v>20</v>
      </c>
      <c r="R12" s="68" t="s">
        <v>47</v>
      </c>
      <c r="S12" s="171"/>
      <c r="T12" s="171"/>
      <c r="U12" s="171"/>
      <c r="V12" s="171"/>
      <c r="W12" s="173"/>
      <c r="X12" s="171"/>
      <c r="Y12" s="171"/>
      <c r="Z12" s="171"/>
      <c r="AA12" s="173"/>
      <c r="AB12" s="172"/>
      <c r="AC12" s="173"/>
      <c r="AD12" s="172"/>
      <c r="AE12" s="169"/>
      <c r="AF12" s="34"/>
      <c r="AG12" s="68" t="s">
        <v>32</v>
      </c>
      <c r="AH12" s="68" t="s">
        <v>33</v>
      </c>
      <c r="AI12" s="68" t="s">
        <v>34</v>
      </c>
      <c r="AJ12" s="68" t="s">
        <v>52</v>
      </c>
      <c r="AK12" s="68" t="s">
        <v>36</v>
      </c>
      <c r="AL12" s="68" t="s">
        <v>40</v>
      </c>
      <c r="AM12" s="68" t="s">
        <v>41</v>
      </c>
      <c r="AN12" s="68" t="s">
        <v>42</v>
      </c>
      <c r="AO12" s="68" t="s">
        <v>39</v>
      </c>
      <c r="AP12" s="45" t="s">
        <v>53</v>
      </c>
      <c r="AQ12" s="45" t="s">
        <v>78</v>
      </c>
      <c r="AR12" s="45" t="s">
        <v>79</v>
      </c>
    </row>
    <row r="13" spans="1:44" x14ac:dyDescent="0.2">
      <c r="A13" s="10">
        <v>1</v>
      </c>
      <c r="B13" s="277"/>
      <c r="C13" s="277"/>
      <c r="D13" s="25"/>
      <c r="E13" s="60"/>
      <c r="F13" s="60"/>
      <c r="G13" s="25"/>
      <c r="H13" s="60"/>
      <c r="I13" s="60"/>
      <c r="J13" s="6"/>
      <c r="K13" s="32"/>
      <c r="L13" s="72"/>
      <c r="M13" s="70" t="str">
        <f>IF(D13=0,IF(G13=0,IF(OR(J13&lt;&gt;0,K13&lt;&gt;"",E13&lt;&gt;"",F13&lt;&gt;"",H13&lt;&gt;"",G13&lt;&gt;""),"Zadejte rozměry!",""),"Zadejte délku!"),IF(G13=0,"Zadejte šířku!",IF(J13=0,"Zadejte počet kusů!","")))</f>
        <v/>
      </c>
      <c r="N13" s="64">
        <f>IF(E13="5","0,5",E13)</f>
        <v>0</v>
      </c>
      <c r="O13" s="64">
        <f>IF(F13="5","0,5",F13)</f>
        <v>0</v>
      </c>
      <c r="P13" s="64">
        <f>IF(H13="5","0,5",H13)</f>
        <v>0</v>
      </c>
      <c r="Q13" s="64">
        <f>IF(I13="5","0,5",I13)</f>
        <v>0</v>
      </c>
      <c r="R13" s="61">
        <f t="shared" ref="R13:R41" si="1">IF(K13="x",2*J13,J13)</f>
        <v>0</v>
      </c>
      <c r="S13" s="20" t="str">
        <f t="shared" ref="S13:S41" si="2">IF(D13=0,"",(((2*D13)+(2*G13))*R13)/1000)</f>
        <v/>
      </c>
      <c r="T13" s="20" t="str">
        <f t="shared" ref="T13:T41" si="3">IF(D13=0,"",(D13*G13/1000000)*R13)</f>
        <v/>
      </c>
      <c r="U13" s="63" t="str">
        <f>IF(D13=0,"",IF(OR(P13=0,P13="p"),IF(OR(Q13=0,Q13="p"),D13,D13-(Q13-0.5)),IF(OR(Q13=0,Q13="p"),D13-(P13-0.5),D13-(P13-0.5)-(Q13-0.5))))</f>
        <v/>
      </c>
      <c r="V13" s="63" t="str">
        <f>IF(G13=0,"",IF(OR(N13=0,N13="p"),IF(OR(O13=0,O13="p"),G13,G13-(O13-0.5)),IF(OR(O13=0,O13="p"),G13-(N13-0.5),G13-(N13-0.5)-(O13-0.5))))</f>
        <v/>
      </c>
      <c r="W13" s="63" t="str">
        <f>IF(AK13=TRUE,J13*D13*G13/1000000,"")</f>
        <v/>
      </c>
      <c r="X13" s="20" t="str">
        <f>IF(OR(D13=0,AK13=TRUE),"",(IF(N13="0,5",IF(O13="0,5",(IF(P13="0,5",(IF(Q13="0,5",((2*D13+2*G13)*J13+200*J13),((2*D13+G13)*J13+150*J13))),IF(Q13="0,5",((2*D13+G13)*J13+150*J13),((2*D13)*J13+100*J13)))),(IF(P13="0,5",(IF(Q13="0,5",((D13+2*G13)*J13+150*J13),((D13+G13)*J13+100*J13))),(IF(Q13="0,5",((D13+G13)*J13+100*J13),D13*J13+50*J13))))),(IF(O13="0,5",(IF(P13="0,5",(IF(Q13="0,5",((D13+2*G13)*J13+150*J13),((D13+G13)*J13+100*J13))),(IF(Q13="0,5",((D13+G13)*J13+100*J13),(D13*J13+50*J13))))),(IF(P13="0,5",(IF(Q13="0,5",((2*G13)*J13+100*J13),(G13*J13+50*J13))),(IF(Q13="0,5",(G13*J13+50*J13),"0"))))))))/1000)</f>
        <v/>
      </c>
      <c r="Y13" s="20" t="str">
        <f>IF(OR(D13=0,AK13=TRUE),"",(IF(E13="1",IF(F13="1",(IF(H13="1",(IF(I13="1",((2*D13+2*G13)*J13+200*J13),((2*D13+G13)*J13+150*J13))),IF(I13="1",((2*D13+G13)*J13+150*J13),((2*D13)*J13+100*J13)))),(IF(H13="1",(IF(I13="1",((D13+2*G13)*J13+150*J13),((D13+G13)*J13+100*J13))),(IF(I13="1",((D13+G13)*J13+100*J13),D13*J13+50*J13))))),(IF(F13="1",(IF(H13="1",(IF(I13="1",((D13+2*G13)*J13+150*J13),((D13+G13)*J13+100*J13))),(IF(I13="1",((D13+G13)*J13+100*J13),(D13*J13+50*J13))))),(IF(H13="1",(IF(I13="1",((2*G13)*J13+100*J13),(G13*J13+50*J13))),(IF(I13="1",(G13*J13+50*J13),"0"))))))))/1000)</f>
        <v/>
      </c>
      <c r="Z13" s="20" t="str">
        <f>IF(OR(D13=0,AK13=TRUE),"",((IF(E13="2",IF(F13="2",(IF(H13="2",(IF(I13="2",((2*D13+2*G13)*J13+200*J13),((2*D13+G13)*J13+150*J13))),IF(I13="2",((2*D13+G13)*J13+150*J13),((2*D13)*J13+100*J13)))),(IF(H13="2",(IF(I13="2",((D13+2*G13)*J13+150*J13),((D13+G13)*J13+100*J13))),(IF(I13="2",((D13+G13)*J13+100*J13),D13*J13+50*J13))))),(IF(F13="2",(IF(H13="2",(IF(I13="2",((D13+2*G13)*J13+150*J13),((D13+G13)*J13+100*J13))),(IF(I13="2",((D13+G13)*J13+100*J13),(D13*J13+50*J13))))),(IF(H13="2",(IF(I13="2",((2*G13)*J13+100*J13),(G13*J13+50*J13))),(IF(I13="2",(G13*J13+50*J13),"0"))))))))/1000))</f>
        <v/>
      </c>
      <c r="AA13" s="20" t="str">
        <f t="shared" ref="AA13:AA41" si="4">IF(OR(D13=0,AK13=TRUE),"",(IF(E13="p",IF(F13="p",(IF(H13="p",(IF(I13="p",((2*D13+2*G13)*J13+200*J13),((2*D13+G13)*J13+150*J13))),IF(I13="p",((2*D13+G13)*J13+150*J13),((2*D13)*J13+100*J13)))),(IF(H13="p",(IF(I13="p",((D13+2*G13)*J13+150*J13),((D13+G13)*J13+100*J13))),(IF(I13="p",((D13+G13)*J13+100*J13),D13*J13+50*J13))))),(IF(F13="p",(IF(H13="p",(IF(I13="p",((D13+2*G13)*J13+150*J13),((D13+G13)*J13+100*J13))),(IF(I13="p",((D13+G13)*J13+100*J13),(D13*J13+50*J13))))),(IF(H13="p",(IF(I13="p",((2*G13)*J13+100*J13),(G13*J13+50*J13))),(IF(I13="p",(G13*J13+50*J13),"0"))))))))/1000)</f>
        <v/>
      </c>
      <c r="AB13" s="20" t="str">
        <f t="shared" ref="AB13:AB41" si="5">IF(OR(D13=0,AK13=FALSE),"",((IF(AND(E13&lt;&gt;0,E13&lt;&gt;"p"),IF(AND(F13&lt;&gt;0,F13&lt;&gt;"p"),(IF(AND(H13&lt;&gt;0,H13&lt;&gt;"p"),(IF(AND(I13&lt;&gt;0,I13&lt;&gt;"p"),((2*D13+2*G13)*J13+200*J13),((2*D13+G13)*J13+150*J13))),IF(AND(I13&lt;&gt;0,I13&lt;&gt;"p"),((2*D13+G13)*J13+150*J13),((2*D13)*J13+100*J13)))),(IF(AND(H13&lt;&gt;0,H13&lt;&gt;"p"),(IF(AND(I13&lt;&gt;0,I13&lt;&gt;"p"),((D13+2*G13)*J13+150*J13),((D13+G13)*J13+100*J13))),(IF(AND(I13&lt;&gt;0,I13&lt;&gt;"p"),((D13+G13)*J13+100*J13),D13*J13+50*J13))))),(IF(AND(F13&lt;&gt;0,F13&lt;&gt;"p"),(IF(AND(H13&lt;&gt;0,H13&lt;&gt;"p"),(IF(AND(I13&lt;&gt;0,I13&lt;&gt;"p"),((D13+2*G13)*J13+150*J13),((D13+G13)*J13+100*J13))),(IF(AND(I13&lt;&gt;0,I13&lt;&gt;"p"),((D13+G13)*J13+100*J13),(D13*J13+50*J13))))),(IF(AND(H13&lt;&gt;0,H13&lt;&gt;"p"),(IF(AND(I13&lt;&gt;0,I13&lt;&gt;"p"),((2*G13)*J13+100*J13),(G13*J13+50*J13))),(IF(AND(I13&lt;&gt;0,I13&lt;&gt;"p"),(G13*J13+50*J13),"0"))))))))/1000))</f>
        <v/>
      </c>
      <c r="AC13" s="20" t="str">
        <f t="shared" ref="AC13:AC41" si="6">IF(OR(D13=0,AK13=FALSE),"",((IF(E13="p",IF(F13="p",(IF(H13="p",(IF(I13="p",((2*D13+2*G13)*J13+200*J13),((2*D13+G13)*J13+150*J13))),IF(I13="p",((2*D13+G13)*J13+150*J13),((2*D13)*J13+100*J13)))),(IF(H13="p",(IF(I13="p",((D13+2*G13)*J13+150*J13),((D13+G13)*J13+100*J13))),(IF(I13="p",((D13+G13)*J13+100*J13),D13*J13+50*J13))))),(IF(F13="p",(IF(H13="p",(IF(I13="p",((D13+2*G13)*J13+150*J13),((D13+G13)*J13+100*J13))),(IF(I13="p",((D13+G13)*J13+100*J13),(D13*J13+50*J13))))),(IF(H13="p",(IF(I13="p",((2*G13)*J13+100*J13),(G13*J13+50*J13))),(IF(I13="p",(G13*J13+50*J13),"0"))))))))/1000))</f>
        <v/>
      </c>
      <c r="AD13" s="20" t="str">
        <f t="shared" ref="AD13:AD41" si="7">IF(OR(D13=0,AK13=TRUE),"",IF(E13=0,IF(F13=0,IF(H13=0,IF(I13=0,"0",G13*J13),IF(I13=0,G13*J13,2*G13*J13)),IF(H13=0,IF(I13=0,D13*J13,(G13+D13)*J13),IF(I13=0,(G13+D13)*J13,(2*G13+D13)*J13))),IF(F13=0,IF(H13=0,IF(I13=0,D13*J13,(D13+G13)*J13),IF(I13=0,(D13+G13)*J13,(2*G13+D13)*J13)),IF(H13=0,IF(I13=0,2*D13*J13,(G13+2*D13)*J13),IF(I13=0,(G13+2*D13)*J13,(2*D13+2*G13)*J13))))/1000)</f>
        <v/>
      </c>
      <c r="AE13" s="20" t="str">
        <f t="shared" ref="AE13:AE41" si="8">IF(OR(D13=0,AK13=FALSE),"",IF(E13=0,IF(F13=0,IF(H13=0,IF(I13=0,"0",G13*J13),IF(I13=0,G13*J13,2*G13*J13)),IF(H13=0,IF(I13=0,D13*J13,(G13+D13)*J13),IF(I13=0,(G13+D13)*J13,(2*G13+D13)*J13))),IF(F13=0,IF(H13=0,IF(I13=0,D13*J13,(D13+G13)*J13),IF(I13=0,(D13+G13)*J13,(2*G13+D13)*J13)),IF(H13=0,IF(I13=0,2*D13*J13,(G13+2*D13)*J13),IF(I13=0,(G13+2*D13)*J13,(2*D13+2*G13)*J13))))/1000)</f>
        <v/>
      </c>
      <c r="AF13" s="34"/>
      <c r="AG13" s="9" t="b">
        <f>OR(N13="0,5",O13="0,5",P13="0,5",Q13="0,5")</f>
        <v>0</v>
      </c>
      <c r="AH13" s="9" t="b">
        <f>OR(E13="1",F13="1",H13="1",I13="1")</f>
        <v>0</v>
      </c>
      <c r="AI13" s="9" t="b">
        <f>OR(E13="2",F13="2",H13="2",I13="2")</f>
        <v>0</v>
      </c>
      <c r="AJ13" s="9" t="b">
        <f t="shared" ref="AJ13:AJ41" si="9">OR(E13="p",F13="p",H13="p",I13="p")</f>
        <v>0</v>
      </c>
      <c r="AK13" s="9" t="b">
        <f t="shared" ref="AK13:AK41" si="10">OR(K13="x",K13="xx")</f>
        <v>0</v>
      </c>
      <c r="AL13" s="9" t="b">
        <f>AND(AG13=TRUE,$AK13=FALSE)</f>
        <v>0</v>
      </c>
      <c r="AM13" s="9" t="b">
        <f>AND(AH13=TRUE,$AK13=FALSE)</f>
        <v>0</v>
      </c>
      <c r="AN13" s="9" t="b">
        <f>AND(AI13=TRUE,$AK13=FALSE)</f>
        <v>0</v>
      </c>
      <c r="AO13" s="9" t="b">
        <f t="shared" ref="AO13:AO41" si="11">AND(OR(K13="x",K13="xx"),OR(AG13=TRUE,AH13=TRUE,AI13=TRUE))</f>
        <v>0</v>
      </c>
      <c r="AP13" s="9" t="b">
        <f t="shared" ref="AP13:AP41" si="12">AND(OR(K13="x",K13="xx"),AJ13=TRUE)</f>
        <v>0</v>
      </c>
      <c r="AQ13" s="9" t="b">
        <f>OR(AND(AK13=TRUE,AG13=TRUE,AH13=TRUE),AND(AK13=TRUE,AG13=TRUE,AI13=TRUE),AND(AK13=TRUE,AH13=TRUE,AI13=TRUE))</f>
        <v>0</v>
      </c>
      <c r="AR13" s="9" t="b">
        <f>K13="xx"</f>
        <v>0</v>
      </c>
    </row>
    <row r="14" spans="1:44" s="12" customFormat="1" x14ac:dyDescent="0.2">
      <c r="A14" s="117">
        <v>2</v>
      </c>
      <c r="B14" s="285"/>
      <c r="C14" s="285"/>
      <c r="D14" s="118"/>
      <c r="E14" s="119"/>
      <c r="F14" s="119"/>
      <c r="G14" s="118"/>
      <c r="H14" s="119"/>
      <c r="I14" s="119"/>
      <c r="J14" s="120"/>
      <c r="K14" s="121"/>
      <c r="L14" s="122"/>
      <c r="M14" s="71" t="str">
        <f>IF(D14=0,IF(G14=0,IF(OR(J14&lt;&gt;0,K14&lt;&gt;"",E14&lt;&gt;"",F14&lt;&gt;"",H14&lt;&gt;"",G14&lt;&gt;""),"Zadejte rozměry!",""),"Zadejte délku!"),IF(G14=0,"Zadejte šířku!",IF(J14=0,"Zadejte počet kusů!","")))</f>
        <v/>
      </c>
      <c r="N14" s="65">
        <f t="shared" ref="N14:O41" si="13">IF(E14="5","0,5",E14)</f>
        <v>0</v>
      </c>
      <c r="O14" s="65">
        <f>IF(F14="5","0,5",F14)</f>
        <v>0</v>
      </c>
      <c r="P14" s="65">
        <f t="shared" ref="P14:Q41" si="14">IF(H14="5","0,5",H14)</f>
        <v>0</v>
      </c>
      <c r="Q14" s="65">
        <f t="shared" si="14"/>
        <v>0</v>
      </c>
      <c r="R14" s="62">
        <f t="shared" si="1"/>
        <v>0</v>
      </c>
      <c r="S14" s="21" t="str">
        <f>IF(D14=0,"",(((2*D14)+(2*G14))*R14)/1000)</f>
        <v/>
      </c>
      <c r="T14" s="21" t="str">
        <f>IF(D14=0,"",(D14*G14/1000000)*R14)</f>
        <v/>
      </c>
      <c r="U14" s="43" t="str">
        <f>IF(D14=0,"",IF(OR(P14=0,P14="p"),IF(OR(Q14=0,Q14="p"),D14,D14-(Q14-0.5)),IF(OR(Q14=0,Q14="p"),D14-(P14-0.5),D14-(P14-0.5)-(Q14-0.5))))</f>
        <v/>
      </c>
      <c r="V14" s="43" t="str">
        <f t="shared" ref="V14:V41" si="15">IF(G14=0,"",IF(OR(N14=0,N14="p"),IF(OR(O14=0,O14="p"),G14,G14-(O14-0.5)),IF(OR(O14=0,O14="p"),G14-(N14-0.5),G14-(N14-0.5)-(O14-0.5))))</f>
        <v/>
      </c>
      <c r="W14" s="43" t="str">
        <f>IF(AK14=TRUE,J14*D14*G14/1000000,"")</f>
        <v/>
      </c>
      <c r="X14" s="21" t="str">
        <f>IF(OR(D14=0,AK14=TRUE),"",(IF(N14="0,5",IF(O14="0,5",(IF(P14="0,5",(IF(Q14="0,5",((2*D14+2*G14)*J14+200*J14),((2*D14+G14)*J14+150*J14))),IF(Q14="0,5",((2*D14+G14)*J14+150*J14),((2*D14)*J14+100*J14)))),(IF(P14="0,5",(IF(Q14="0,5",((D14+2*G14)*J14+150*J14),((D14+G14)*J14+100*J14))),(IF(Q14="0,5",((D14+G14)*J14+100*J14),D14*J14+50*J14))))),(IF(O14="0,5",(IF(P14="0,5",(IF(Q14="0,5",((D14+2*G14)*J14+150*J14),((D14+G14)*J14+100*J14))),(IF(Q14="0,5",((D14+G14)*J14+100*J14),(D14*J14+50*J14))))),(IF(P14="0,5",(IF(Q14="0,5",((2*G14)*J14+100*J14),(G14*J14+50*J14))),(IF(Q14="0,5",(G14*J14+50*J14),"0"))))))))/1000)</f>
        <v/>
      </c>
      <c r="Y14" s="21" t="str">
        <f>IF(OR(D14=0,AK14=TRUE),"",(IF(E14="1",IF(F14="1",(IF(H14="1",(IF(I14="1",((2*D14+2*G14)*J14+200*J14),((2*D14+G14)*J14+150*J14))),IF(I14="1",((2*D14+G14)*J14+150*J14),((2*D14)*J14+100*J14)))),(IF(H14="1",(IF(I14="1",((D14+2*G14)*J14+150*J14),((D14+G14)*J14+100*J14))),(IF(I14="1",((D14+G14)*J14+100*J14),D14*J14+50*J14))))),(IF(F14="1",(IF(H14="1",(IF(I14="1",((D14+2*G14)*J14+150*J14),((D14+G14)*J14+100*J14))),(IF(I14="1",((D14+G14)*J14+100*J14),(D14*J14+50*J14))))),(IF(H14="1",(IF(I14="1",((2*G14)*J14+100*J14),(G14*J14+50*J14))),(IF(I14="1",(G14*J14+50*J14),"0"))))))))/1000)</f>
        <v/>
      </c>
      <c r="Z14" s="21" t="str">
        <f>IF(OR(D14=0,AK14=TRUE),"",((IF(E14="2",IF(F14="2",(IF(H14="2",(IF(I14="2",((2*D14+2*G14)*J14+200*J14),((2*D14+G14)*J14+150*J14))),IF(I14="2",((2*D14+G14)*J14+150*J14),((2*D14)*J14+100*J14)))),(IF(H14="2",(IF(I14="2",((D14+2*G14)*J14+150*J14),((D14+G14)*J14+100*J14))),(IF(I14="2",((D14+G14)*J14+100*J14),D14*J14+50*J14))))),(IF(F14="2",(IF(H14="2",(IF(I14="2",((D14+2*G14)*J14+150*J14),((D14+G14)*J14+100*J14))),(IF(I14="2",((D14+G14)*J14+100*J14),(D14*J14+50*J14))))),(IF(H14="2",(IF(I14="2",((2*G14)*J14+100*J14),(G14*J14+50*J14))),(IF(I14="2",(G14*J14+50*J14),"0"))))))))/1000))</f>
        <v/>
      </c>
      <c r="AA14" s="21" t="str">
        <f>IF(OR(D14=0,AK14=TRUE),"",(IF(E14="p",IF(F14="p",(IF(H14="p",(IF(I14="p",((2*D14+2*G14)*J14+200*J14),((2*D14+G14)*J14+150*J14))),IF(I14="p",((2*D14+G14)*J14+150*J14),((2*D14)*J14+100*J14)))),(IF(H14="p",(IF(I14="p",((D14+2*G14)*J14+150*J14),((D14+G14)*J14+100*J14))),(IF(I14="p",((D14+G14)*J14+100*J14),D14*J14+50*J14))))),(IF(F14="p",(IF(H14="p",(IF(I14="p",((D14+2*G14)*J14+150*J14),((D14+G14)*J14+100*J14))),(IF(I14="p",((D14+G14)*J14+100*J14),(D14*J14+50*J14))))),(IF(H14="p",(IF(I14="p",((2*G14)*J14+100*J14),(G14*J14+50*J14))),(IF(I14="p",(G14*J14+50*J14),"0"))))))))/1000)</f>
        <v/>
      </c>
      <c r="AB14" s="21" t="str">
        <f>IF(OR(D14=0,AK14=FALSE),"",((IF(AND(E14&lt;&gt;0,E14&lt;&gt;"p"),IF(AND(F14&lt;&gt;0,F14&lt;&gt;"p"),(IF(AND(H14&lt;&gt;0,H14&lt;&gt;"p"),(IF(AND(I14&lt;&gt;0,I14&lt;&gt;"p"),((2*D14+2*G14)*J14+200*J14),((2*D14+G14)*J14+150*J14))),IF(AND(I14&lt;&gt;0,I14&lt;&gt;"p"),((2*D14+G14)*J14+150*J14),((2*D14)*J14+100*J14)))),(IF(AND(H14&lt;&gt;0,H14&lt;&gt;"p"),(IF(AND(I14&lt;&gt;0,I14&lt;&gt;"p"),((D14+2*G14)*J14+150*J14),((D14+G14)*J14+100*J14))),(IF(AND(I14&lt;&gt;0,I14&lt;&gt;"p"),((D14+G14)*J14+100*J14),D14*J14+50*J14))))),(IF(AND(F14&lt;&gt;0,F14&lt;&gt;"p"),(IF(AND(H14&lt;&gt;0,H14&lt;&gt;"p"),(IF(AND(I14&lt;&gt;0,I14&lt;&gt;"p"),((D14+2*G14)*J14+150*J14),((D14+G14)*J14+100*J14))),(IF(AND(I14&lt;&gt;0,I14&lt;&gt;"p"),((D14+G14)*J14+100*J14),(D14*J14+50*J14))))),(IF(AND(H14&lt;&gt;0,H14&lt;&gt;"p"),(IF(AND(I14&lt;&gt;0,I14&lt;&gt;"p"),((2*G14)*J14+100*J14),(G14*J14+50*J14))),(IF(AND(I14&lt;&gt;0,I14&lt;&gt;"p"),(G14*J14+50*J14),"0"))))))))/1000))</f>
        <v/>
      </c>
      <c r="AC14" s="21" t="str">
        <f>IF(OR(D14=0,AK14=FALSE),"",((IF(E14="p",IF(F14="p",(IF(H14="p",(IF(I14="p",((2*D14+2*G14)*J14+200*J14),((2*D14+G14)*J14+150*J14))),IF(I14="p",((2*D14+G14)*J14+150*J14),((2*D14)*J14+100*J14)))),(IF(H14="p",(IF(I14="p",((D14+2*G14)*J14+150*J14),((D14+G14)*J14+100*J14))),(IF(I14="p",((D14+G14)*J14+100*J14),D14*J14+50*J14))))),(IF(F14="p",(IF(H14="p",(IF(I14="p",((D14+2*G14)*J14+150*J14),((D14+G14)*J14+100*J14))),(IF(I14="p",((D14+G14)*J14+100*J14),(D14*J14+50*J14))))),(IF(H14="p",(IF(I14="p",((2*G14)*J14+100*J14),(G14*J14+50*J14))),(IF(I14="p",(G14*J14+50*J14),"0"))))))))/1000))</f>
        <v/>
      </c>
      <c r="AD14" s="21" t="str">
        <f>IF(OR(D14=0,AK14=TRUE),"",IF(E14=0,IF(F14=0,IF(H14=0,IF(I14=0,"0",G14*J14),IF(I14=0,G14*J14,2*G14*J14)),IF(H14=0,IF(I14=0,D14*J14,(G14+D14)*J14),IF(I14=0,(G14+D14)*J14,(2*G14+D14)*J14))),IF(F14=0,IF(H14=0,IF(I14=0,D14*J14,(D14+G14)*J14),IF(I14=0,(D14+G14)*J14,(2*G14+D14)*J14)),IF(H14=0,IF(I14=0,2*D14*J14,(G14+2*D14)*J14),IF(I14=0,(G14+2*D14)*J14,(2*D14+2*G14)*J14))))/1000)</f>
        <v/>
      </c>
      <c r="AE14" s="21" t="str">
        <f>IF(OR(D14=0,AK14=FALSE),"",IF(E14=0,IF(F14=0,IF(H14=0,IF(I14=0,"0",G14*J14),IF(I14=0,G14*J14,2*G14*J14)),IF(H14=0,IF(I14=0,D14*J14,(G14+D14)*J14),IF(I14=0,(G14+D14)*J14,(2*G14+D14)*J14))),IF(F14=0,IF(H14=0,IF(I14=0,D14*J14,(D14+G14)*J14),IF(I14=0,(D14+G14)*J14,(2*G14+D14)*J14)),IF(H14=0,IF(I14=0,2*D14*J14,(G14+2*D14)*J14),IF(I14=0,(G14+2*D14)*J14,(2*D14+2*G14)*J14))))/1000)</f>
        <v/>
      </c>
      <c r="AF14" s="36"/>
      <c r="AG14" s="11" t="b">
        <f t="shared" ref="AG14:AG41" si="16">OR(N14="0,5",O14="0,5",P14="0,5",Q14="0,5")</f>
        <v>0</v>
      </c>
      <c r="AH14" s="11" t="b">
        <f>OR(E14="1",F14="1",H14="1",I14="1")</f>
        <v>0</v>
      </c>
      <c r="AI14" s="11" t="b">
        <f>OR(E14="2",F14="2",H14="2",I14="2")</f>
        <v>0</v>
      </c>
      <c r="AJ14" s="11" t="b">
        <f>OR(E14="p",F14="p",H14="p",I14="p")</f>
        <v>0</v>
      </c>
      <c r="AK14" s="11" t="b">
        <f t="shared" si="10"/>
        <v>0</v>
      </c>
      <c r="AL14" s="11" t="b">
        <f t="shared" ref="AL14:AN41" si="17">AND(AG14=TRUE,$AK14=FALSE)</f>
        <v>0</v>
      </c>
      <c r="AM14" s="11" t="b">
        <f t="shared" si="17"/>
        <v>0</v>
      </c>
      <c r="AN14" s="11" t="b">
        <f t="shared" si="17"/>
        <v>0</v>
      </c>
      <c r="AO14" s="11" t="b">
        <f t="shared" si="11"/>
        <v>0</v>
      </c>
      <c r="AP14" s="11" t="b">
        <f t="shared" si="12"/>
        <v>0</v>
      </c>
      <c r="AQ14" s="11" t="b">
        <f t="shared" ref="AQ14:AQ41" si="18">OR(AND(AK14=TRUE,AG14=TRUE,AH14=TRUE),AND(AK14=TRUE,AG14=TRUE,AI14=TRUE),AND(AK14=TRUE,AH14=TRUE,AI14=TRUE))</f>
        <v>0</v>
      </c>
      <c r="AR14" s="11" t="b">
        <f t="shared" ref="AR14:AR41" si="19">K14="xx"</f>
        <v>0</v>
      </c>
    </row>
    <row r="15" spans="1:44" s="15" customFormat="1" x14ac:dyDescent="0.2">
      <c r="A15" s="14">
        <v>3</v>
      </c>
      <c r="B15" s="277"/>
      <c r="C15" s="277"/>
      <c r="D15" s="25"/>
      <c r="E15" s="60"/>
      <c r="F15" s="60"/>
      <c r="G15" s="25"/>
      <c r="H15" s="60"/>
      <c r="I15" s="60"/>
      <c r="J15" s="6"/>
      <c r="K15" s="32"/>
      <c r="L15" s="72"/>
      <c r="M15" s="70" t="str">
        <f t="shared" ref="M15:M41" si="20">IF(D15=0,IF(G15=0,IF(OR(J15&lt;&gt;0,K15&lt;&gt;"",E15&lt;&gt;"",F15&lt;&gt;"",H15&lt;&gt;"",G15&lt;&gt;""),"Zadejte rozměry!",""),"Zadejte délku!"),IF(G15=0,"Zadejte šířku!",IF(J15=0,"Zadejte počet kusů!","")))</f>
        <v/>
      </c>
      <c r="N15" s="64">
        <f t="shared" si="13"/>
        <v>0</v>
      </c>
      <c r="O15" s="64">
        <f t="shared" si="13"/>
        <v>0</v>
      </c>
      <c r="P15" s="64">
        <f t="shared" si="14"/>
        <v>0</v>
      </c>
      <c r="Q15" s="64">
        <f t="shared" si="14"/>
        <v>0</v>
      </c>
      <c r="R15" s="61">
        <f t="shared" si="1"/>
        <v>0</v>
      </c>
      <c r="S15" s="22" t="str">
        <f t="shared" si="2"/>
        <v/>
      </c>
      <c r="T15" s="22" t="str">
        <f t="shared" si="3"/>
        <v/>
      </c>
      <c r="U15" s="63" t="str">
        <f t="shared" ref="U15:U41" si="21">IF(D15=0,"",IF(OR(P15=0,P15="p"),IF(OR(Q15=0,Q15="p"),D15,D15-(Q15-0.5)),IF(OR(Q15=0,Q15="p"),D15-(P15-0.5),D15-(P15-0.5)-(Q15-0.5))))</f>
        <v/>
      </c>
      <c r="V15" s="63" t="str">
        <f t="shared" si="15"/>
        <v/>
      </c>
      <c r="W15" s="63" t="str">
        <f t="shared" ref="W15:W41" si="22">IF(AK15=TRUE,J15*D15*G15/1000000,"")</f>
        <v/>
      </c>
      <c r="X15" s="20" t="str">
        <f t="shared" ref="X15:X41" si="23">IF(OR(D15=0,AK15=TRUE),"",(IF(N15="0,5",IF(O15="0,5",(IF(P15="0,5",(IF(Q15="0,5",((2*D15+2*G15)*J15+200*J15),((2*D15+G15)*J15+150*J15))),IF(Q15="0,5",((2*D15+G15)*J15+150*J15),((2*D15)*J15+100*J15)))),(IF(P15="0,5",(IF(Q15="0,5",((D15+2*G15)*J15+150*J15),((D15+G15)*J15+100*J15))),(IF(Q15="0,5",((D15+G15)*J15+100*J15),D15*J15+50*J15))))),(IF(O15="0,5",(IF(P15="0,5",(IF(Q15="0,5",((D15+2*G15)*J15+150*J15),((D15+G15)*J15+100*J15))),(IF(Q15="0,5",((D15+G15)*J15+100*J15),(D15*J15+50*J15))))),(IF(P15="0,5",(IF(Q15="0,5",((2*G15)*J15+100*J15),(G15*J15+50*J15))),(IF(Q15="0,5",(G15*J15+50*J15),"0"))))))))/1000)</f>
        <v/>
      </c>
      <c r="Y15" s="20" t="str">
        <f t="shared" ref="Y15:Y41" si="24">IF(OR(D15=0,AK15=TRUE),"",(IF(E15="1",IF(F15="1",(IF(H15="1",(IF(I15="1",((2*D15+2*G15)*J15+200*J15),((2*D15+G15)*J15+150*J15))),IF(I15="1",((2*D15+G15)*J15+150*J15),((2*D15)*J15+100*J15)))),(IF(H15="1",(IF(I15="1",((D15+2*G15)*J15+150*J15),((D15+G15)*J15+100*J15))),(IF(I15="1",((D15+G15)*J15+100*J15),D15*J15+50*J15))))),(IF(F15="1",(IF(H15="1",(IF(I15="1",((D15+2*G15)*J15+150*J15),((D15+G15)*J15+100*J15))),(IF(I15="1",((D15+G15)*J15+100*J15),(D15*J15+50*J15))))),(IF(H15="1",(IF(I15="1",((2*G15)*J15+100*J15),(G15*J15+50*J15))),(IF(I15="1",(G15*J15+50*J15),"0"))))))))/1000)</f>
        <v/>
      </c>
      <c r="Z15" s="20" t="str">
        <f t="shared" ref="Z15:Z41" si="25">IF(OR(D15=0,AK15=TRUE),"",((IF(E15="2",IF(F15="2",(IF(H15="2",(IF(I15="2",((2*D15+2*G15)*J15+200*J15),((2*D15+G15)*J15+150*J15))),IF(I15="2",((2*D15+G15)*J15+150*J15),((2*D15)*J15+100*J15)))),(IF(H15="2",(IF(I15="2",((D15+2*G15)*J15+150*J15),((D15+G15)*J15+100*J15))),(IF(I15="2",((D15+G15)*J15+100*J15),D15*J15+50*J15))))),(IF(F15="2",(IF(H15="2",(IF(I15="2",((D15+2*G15)*J15+150*J15),((D15+G15)*J15+100*J15))),(IF(I15="2",((D15+G15)*J15+100*J15),(D15*J15+50*J15))))),(IF(H15="2",(IF(I15="2",((2*G15)*J15+100*J15),(G15*J15+50*J15))),(IF(I15="2",(G15*J15+50*J15),"0"))))))))/1000))</f>
        <v/>
      </c>
      <c r="AA15" s="20" t="str">
        <f t="shared" si="4"/>
        <v/>
      </c>
      <c r="AB15" s="20" t="str">
        <f t="shared" si="5"/>
        <v/>
      </c>
      <c r="AC15" s="20" t="str">
        <f t="shared" si="6"/>
        <v/>
      </c>
      <c r="AD15" s="20" t="str">
        <f t="shared" si="7"/>
        <v/>
      </c>
      <c r="AE15" s="20" t="str">
        <f t="shared" si="8"/>
        <v/>
      </c>
      <c r="AF15" s="37"/>
      <c r="AG15" s="9" t="b">
        <f t="shared" si="16"/>
        <v>0</v>
      </c>
      <c r="AH15" s="9" t="b">
        <f t="shared" ref="AH15:AH41" si="26">OR(E15="1",F15="1",H15="1",I15="1")</f>
        <v>0</v>
      </c>
      <c r="AI15" s="9" t="b">
        <f t="shared" ref="AI15:AI41" si="27">OR(E15="2",F15="2",H15="2",I15="2")</f>
        <v>0</v>
      </c>
      <c r="AJ15" s="9" t="b">
        <f t="shared" si="9"/>
        <v>0</v>
      </c>
      <c r="AK15" s="9" t="b">
        <f t="shared" si="10"/>
        <v>0</v>
      </c>
      <c r="AL15" s="9" t="b">
        <f t="shared" si="17"/>
        <v>0</v>
      </c>
      <c r="AM15" s="9" t="b">
        <f t="shared" si="17"/>
        <v>0</v>
      </c>
      <c r="AN15" s="9" t="b">
        <f t="shared" si="17"/>
        <v>0</v>
      </c>
      <c r="AO15" s="9" t="b">
        <f t="shared" si="11"/>
        <v>0</v>
      </c>
      <c r="AP15" s="9" t="b">
        <f t="shared" si="12"/>
        <v>0</v>
      </c>
      <c r="AQ15" s="9" t="b">
        <f t="shared" si="18"/>
        <v>0</v>
      </c>
      <c r="AR15" s="9" t="b">
        <f t="shared" si="19"/>
        <v>0</v>
      </c>
    </row>
    <row r="16" spans="1:44" s="12" customFormat="1" x14ac:dyDescent="0.2">
      <c r="A16" s="117">
        <v>4</v>
      </c>
      <c r="B16" s="285"/>
      <c r="C16" s="285"/>
      <c r="D16" s="118"/>
      <c r="E16" s="119"/>
      <c r="F16" s="119"/>
      <c r="G16" s="118"/>
      <c r="H16" s="119"/>
      <c r="I16" s="119"/>
      <c r="J16" s="120"/>
      <c r="K16" s="121"/>
      <c r="L16" s="122"/>
      <c r="M16" s="71" t="str">
        <f t="shared" si="20"/>
        <v/>
      </c>
      <c r="N16" s="65">
        <f t="shared" si="13"/>
        <v>0</v>
      </c>
      <c r="O16" s="65">
        <f t="shared" si="13"/>
        <v>0</v>
      </c>
      <c r="P16" s="65">
        <f t="shared" si="14"/>
        <v>0</v>
      </c>
      <c r="Q16" s="65">
        <f t="shared" si="14"/>
        <v>0</v>
      </c>
      <c r="R16" s="62">
        <f t="shared" si="1"/>
        <v>0</v>
      </c>
      <c r="S16" s="21" t="str">
        <f t="shared" si="2"/>
        <v/>
      </c>
      <c r="T16" s="21" t="str">
        <f t="shared" si="3"/>
        <v/>
      </c>
      <c r="U16" s="43" t="str">
        <f t="shared" si="21"/>
        <v/>
      </c>
      <c r="V16" s="43" t="str">
        <f t="shared" si="15"/>
        <v/>
      </c>
      <c r="W16" s="43" t="str">
        <f t="shared" si="22"/>
        <v/>
      </c>
      <c r="X16" s="21" t="str">
        <f t="shared" si="23"/>
        <v/>
      </c>
      <c r="Y16" s="21" t="str">
        <f t="shared" si="24"/>
        <v/>
      </c>
      <c r="Z16" s="21" t="str">
        <f t="shared" si="25"/>
        <v/>
      </c>
      <c r="AA16" s="21" t="str">
        <f t="shared" si="4"/>
        <v/>
      </c>
      <c r="AB16" s="21" t="str">
        <f t="shared" si="5"/>
        <v/>
      </c>
      <c r="AC16" s="21" t="str">
        <f t="shared" si="6"/>
        <v/>
      </c>
      <c r="AD16" s="21" t="str">
        <f t="shared" si="7"/>
        <v/>
      </c>
      <c r="AE16" s="21" t="str">
        <f t="shared" si="8"/>
        <v/>
      </c>
      <c r="AF16" s="36"/>
      <c r="AG16" s="11" t="b">
        <f t="shared" si="16"/>
        <v>0</v>
      </c>
      <c r="AH16" s="11" t="b">
        <f t="shared" si="26"/>
        <v>0</v>
      </c>
      <c r="AI16" s="11" t="b">
        <f t="shared" si="27"/>
        <v>0</v>
      </c>
      <c r="AJ16" s="11" t="b">
        <f t="shared" si="9"/>
        <v>0</v>
      </c>
      <c r="AK16" s="11" t="b">
        <f t="shared" si="10"/>
        <v>0</v>
      </c>
      <c r="AL16" s="11" t="b">
        <f t="shared" si="17"/>
        <v>0</v>
      </c>
      <c r="AM16" s="11" t="b">
        <f t="shared" si="17"/>
        <v>0</v>
      </c>
      <c r="AN16" s="11" t="b">
        <f t="shared" si="17"/>
        <v>0</v>
      </c>
      <c r="AO16" s="11" t="b">
        <f t="shared" si="11"/>
        <v>0</v>
      </c>
      <c r="AP16" s="11" t="b">
        <f t="shared" si="12"/>
        <v>0</v>
      </c>
      <c r="AQ16" s="11" t="b">
        <f t="shared" si="18"/>
        <v>0</v>
      </c>
      <c r="AR16" s="11" t="b">
        <f t="shared" si="19"/>
        <v>0</v>
      </c>
    </row>
    <row r="17" spans="1:44" x14ac:dyDescent="0.2">
      <c r="A17" s="10">
        <v>5</v>
      </c>
      <c r="B17" s="277"/>
      <c r="C17" s="277"/>
      <c r="D17" s="25"/>
      <c r="E17" s="60"/>
      <c r="F17" s="60"/>
      <c r="G17" s="25"/>
      <c r="H17" s="60"/>
      <c r="I17" s="60"/>
      <c r="J17" s="6"/>
      <c r="K17" s="32"/>
      <c r="L17" s="111"/>
      <c r="M17" s="70" t="str">
        <f t="shared" si="20"/>
        <v/>
      </c>
      <c r="N17" s="64">
        <f t="shared" si="13"/>
        <v>0</v>
      </c>
      <c r="O17" s="64">
        <f t="shared" si="13"/>
        <v>0</v>
      </c>
      <c r="P17" s="64">
        <f t="shared" si="14"/>
        <v>0</v>
      </c>
      <c r="Q17" s="64">
        <f t="shared" si="14"/>
        <v>0</v>
      </c>
      <c r="R17" s="61">
        <f t="shared" si="1"/>
        <v>0</v>
      </c>
      <c r="S17" s="20" t="str">
        <f t="shared" si="2"/>
        <v/>
      </c>
      <c r="T17" s="20" t="str">
        <f t="shared" si="3"/>
        <v/>
      </c>
      <c r="U17" s="63" t="str">
        <f t="shared" si="21"/>
        <v/>
      </c>
      <c r="V17" s="63" t="str">
        <f t="shared" si="15"/>
        <v/>
      </c>
      <c r="W17" s="63" t="str">
        <f t="shared" si="22"/>
        <v/>
      </c>
      <c r="X17" s="20" t="str">
        <f t="shared" si="23"/>
        <v/>
      </c>
      <c r="Y17" s="20" t="str">
        <f t="shared" si="24"/>
        <v/>
      </c>
      <c r="Z17" s="20" t="str">
        <f t="shared" si="25"/>
        <v/>
      </c>
      <c r="AA17" s="20" t="str">
        <f t="shared" si="4"/>
        <v/>
      </c>
      <c r="AB17" s="20" t="str">
        <f t="shared" si="5"/>
        <v/>
      </c>
      <c r="AC17" s="20" t="str">
        <f t="shared" si="6"/>
        <v/>
      </c>
      <c r="AD17" s="20" t="str">
        <f t="shared" si="7"/>
        <v/>
      </c>
      <c r="AE17" s="20" t="str">
        <f t="shared" si="8"/>
        <v/>
      </c>
      <c r="AF17" s="34"/>
      <c r="AG17" s="9" t="b">
        <f t="shared" si="16"/>
        <v>0</v>
      </c>
      <c r="AH17" s="9" t="b">
        <f t="shared" si="26"/>
        <v>0</v>
      </c>
      <c r="AI17" s="9" t="b">
        <f t="shared" si="27"/>
        <v>0</v>
      </c>
      <c r="AJ17" s="9" t="b">
        <f t="shared" si="9"/>
        <v>0</v>
      </c>
      <c r="AK17" s="9" t="b">
        <f t="shared" si="10"/>
        <v>0</v>
      </c>
      <c r="AL17" s="9" t="b">
        <f t="shared" si="17"/>
        <v>0</v>
      </c>
      <c r="AM17" s="9" t="b">
        <f t="shared" si="17"/>
        <v>0</v>
      </c>
      <c r="AN17" s="9" t="b">
        <f t="shared" si="17"/>
        <v>0</v>
      </c>
      <c r="AO17" s="9" t="b">
        <f t="shared" si="11"/>
        <v>0</v>
      </c>
      <c r="AP17" s="9" t="b">
        <f t="shared" si="12"/>
        <v>0</v>
      </c>
      <c r="AQ17" s="9" t="b">
        <f t="shared" si="18"/>
        <v>0</v>
      </c>
      <c r="AR17" s="9" t="b">
        <f t="shared" si="19"/>
        <v>0</v>
      </c>
    </row>
    <row r="18" spans="1:44" s="12" customFormat="1" x14ac:dyDescent="0.2">
      <c r="A18" s="117">
        <v>6</v>
      </c>
      <c r="B18" s="285"/>
      <c r="C18" s="285"/>
      <c r="D18" s="118"/>
      <c r="E18" s="119"/>
      <c r="F18" s="119"/>
      <c r="G18" s="118"/>
      <c r="H18" s="119"/>
      <c r="I18" s="119"/>
      <c r="J18" s="120"/>
      <c r="K18" s="121"/>
      <c r="L18" s="122"/>
      <c r="M18" s="71" t="str">
        <f t="shared" si="20"/>
        <v/>
      </c>
      <c r="N18" s="65">
        <f t="shared" si="13"/>
        <v>0</v>
      </c>
      <c r="O18" s="65">
        <f t="shared" si="13"/>
        <v>0</v>
      </c>
      <c r="P18" s="65">
        <f t="shared" si="14"/>
        <v>0</v>
      </c>
      <c r="Q18" s="65">
        <f t="shared" si="14"/>
        <v>0</v>
      </c>
      <c r="R18" s="62">
        <f t="shared" si="1"/>
        <v>0</v>
      </c>
      <c r="S18" s="21" t="str">
        <f t="shared" si="2"/>
        <v/>
      </c>
      <c r="T18" s="21" t="str">
        <f t="shared" si="3"/>
        <v/>
      </c>
      <c r="U18" s="43" t="str">
        <f t="shared" si="21"/>
        <v/>
      </c>
      <c r="V18" s="43" t="str">
        <f t="shared" si="15"/>
        <v/>
      </c>
      <c r="W18" s="43" t="str">
        <f t="shared" si="22"/>
        <v/>
      </c>
      <c r="X18" s="21" t="str">
        <f t="shared" si="23"/>
        <v/>
      </c>
      <c r="Y18" s="21" t="str">
        <f t="shared" si="24"/>
        <v/>
      </c>
      <c r="Z18" s="21" t="str">
        <f t="shared" si="25"/>
        <v/>
      </c>
      <c r="AA18" s="21" t="str">
        <f t="shared" si="4"/>
        <v/>
      </c>
      <c r="AB18" s="21" t="str">
        <f t="shared" si="5"/>
        <v/>
      </c>
      <c r="AC18" s="21" t="str">
        <f t="shared" si="6"/>
        <v/>
      </c>
      <c r="AD18" s="21" t="str">
        <f t="shared" si="7"/>
        <v/>
      </c>
      <c r="AE18" s="21" t="str">
        <f t="shared" si="8"/>
        <v/>
      </c>
      <c r="AF18" s="36"/>
      <c r="AG18" s="11" t="b">
        <f t="shared" si="16"/>
        <v>0</v>
      </c>
      <c r="AH18" s="11" t="b">
        <f t="shared" si="26"/>
        <v>0</v>
      </c>
      <c r="AI18" s="11" t="b">
        <f t="shared" si="27"/>
        <v>0</v>
      </c>
      <c r="AJ18" s="11" t="b">
        <f t="shared" si="9"/>
        <v>0</v>
      </c>
      <c r="AK18" s="11" t="b">
        <f t="shared" si="10"/>
        <v>0</v>
      </c>
      <c r="AL18" s="11" t="b">
        <f t="shared" si="17"/>
        <v>0</v>
      </c>
      <c r="AM18" s="11" t="b">
        <f t="shared" si="17"/>
        <v>0</v>
      </c>
      <c r="AN18" s="11" t="b">
        <f t="shared" si="17"/>
        <v>0</v>
      </c>
      <c r="AO18" s="11" t="b">
        <f t="shared" si="11"/>
        <v>0</v>
      </c>
      <c r="AP18" s="11" t="b">
        <f t="shared" si="12"/>
        <v>0</v>
      </c>
      <c r="AQ18" s="11" t="b">
        <f t="shared" si="18"/>
        <v>0</v>
      </c>
      <c r="AR18" s="11" t="b">
        <f t="shared" si="19"/>
        <v>0</v>
      </c>
    </row>
    <row r="19" spans="1:44" x14ac:dyDescent="0.2">
      <c r="A19" s="10">
        <v>7</v>
      </c>
      <c r="B19" s="277"/>
      <c r="C19" s="277"/>
      <c r="D19" s="25"/>
      <c r="E19" s="60"/>
      <c r="F19" s="60"/>
      <c r="G19" s="25"/>
      <c r="H19" s="60"/>
      <c r="I19" s="60"/>
      <c r="J19" s="6"/>
      <c r="K19" s="32"/>
      <c r="L19" s="111"/>
      <c r="M19" s="70" t="str">
        <f t="shared" si="20"/>
        <v/>
      </c>
      <c r="N19" s="64">
        <f t="shared" si="13"/>
        <v>0</v>
      </c>
      <c r="O19" s="64">
        <f t="shared" si="13"/>
        <v>0</v>
      </c>
      <c r="P19" s="64">
        <f t="shared" si="14"/>
        <v>0</v>
      </c>
      <c r="Q19" s="64">
        <f t="shared" si="14"/>
        <v>0</v>
      </c>
      <c r="R19" s="61">
        <f t="shared" si="1"/>
        <v>0</v>
      </c>
      <c r="S19" s="20" t="str">
        <f t="shared" si="2"/>
        <v/>
      </c>
      <c r="T19" s="20" t="str">
        <f t="shared" si="3"/>
        <v/>
      </c>
      <c r="U19" s="63" t="str">
        <f t="shared" si="21"/>
        <v/>
      </c>
      <c r="V19" s="63" t="str">
        <f t="shared" si="15"/>
        <v/>
      </c>
      <c r="W19" s="63" t="str">
        <f t="shared" si="22"/>
        <v/>
      </c>
      <c r="X19" s="20" t="str">
        <f t="shared" si="23"/>
        <v/>
      </c>
      <c r="Y19" s="20" t="str">
        <f t="shared" si="24"/>
        <v/>
      </c>
      <c r="Z19" s="20" t="str">
        <f t="shared" si="25"/>
        <v/>
      </c>
      <c r="AA19" s="20" t="str">
        <f t="shared" si="4"/>
        <v/>
      </c>
      <c r="AB19" s="20" t="str">
        <f t="shared" si="5"/>
        <v/>
      </c>
      <c r="AC19" s="20" t="str">
        <f t="shared" si="6"/>
        <v/>
      </c>
      <c r="AD19" s="20" t="str">
        <f t="shared" si="7"/>
        <v/>
      </c>
      <c r="AE19" s="20" t="str">
        <f t="shared" si="8"/>
        <v/>
      </c>
      <c r="AF19" s="34"/>
      <c r="AG19" s="9" t="b">
        <f t="shared" si="16"/>
        <v>0</v>
      </c>
      <c r="AH19" s="9" t="b">
        <f t="shared" si="26"/>
        <v>0</v>
      </c>
      <c r="AI19" s="9" t="b">
        <f t="shared" si="27"/>
        <v>0</v>
      </c>
      <c r="AJ19" s="9" t="b">
        <f t="shared" si="9"/>
        <v>0</v>
      </c>
      <c r="AK19" s="9" t="b">
        <f t="shared" si="10"/>
        <v>0</v>
      </c>
      <c r="AL19" s="9" t="b">
        <f t="shared" si="17"/>
        <v>0</v>
      </c>
      <c r="AM19" s="9" t="b">
        <f t="shared" si="17"/>
        <v>0</v>
      </c>
      <c r="AN19" s="9" t="b">
        <f t="shared" si="17"/>
        <v>0</v>
      </c>
      <c r="AO19" s="9" t="b">
        <f t="shared" si="11"/>
        <v>0</v>
      </c>
      <c r="AP19" s="9" t="b">
        <f t="shared" si="12"/>
        <v>0</v>
      </c>
      <c r="AQ19" s="9" t="b">
        <f t="shared" si="18"/>
        <v>0</v>
      </c>
      <c r="AR19" s="9" t="b">
        <f t="shared" si="19"/>
        <v>0</v>
      </c>
    </row>
    <row r="20" spans="1:44" s="12" customFormat="1" x14ac:dyDescent="0.2">
      <c r="A20" s="117">
        <v>8</v>
      </c>
      <c r="B20" s="285"/>
      <c r="C20" s="285"/>
      <c r="D20" s="118"/>
      <c r="E20" s="119"/>
      <c r="F20" s="119"/>
      <c r="G20" s="118"/>
      <c r="H20" s="119"/>
      <c r="I20" s="119"/>
      <c r="J20" s="120"/>
      <c r="K20" s="121"/>
      <c r="L20" s="122"/>
      <c r="M20" s="71" t="str">
        <f t="shared" si="20"/>
        <v/>
      </c>
      <c r="N20" s="65">
        <f t="shared" si="13"/>
        <v>0</v>
      </c>
      <c r="O20" s="65">
        <f t="shared" si="13"/>
        <v>0</v>
      </c>
      <c r="P20" s="65">
        <f t="shared" si="14"/>
        <v>0</v>
      </c>
      <c r="Q20" s="65">
        <f t="shared" si="14"/>
        <v>0</v>
      </c>
      <c r="R20" s="62">
        <f t="shared" si="1"/>
        <v>0</v>
      </c>
      <c r="S20" s="21" t="str">
        <f t="shared" si="2"/>
        <v/>
      </c>
      <c r="T20" s="21" t="str">
        <f t="shared" si="3"/>
        <v/>
      </c>
      <c r="U20" s="43" t="str">
        <f t="shared" si="21"/>
        <v/>
      </c>
      <c r="V20" s="43" t="str">
        <f t="shared" si="15"/>
        <v/>
      </c>
      <c r="W20" s="43" t="str">
        <f t="shared" si="22"/>
        <v/>
      </c>
      <c r="X20" s="21" t="str">
        <f t="shared" si="23"/>
        <v/>
      </c>
      <c r="Y20" s="21" t="str">
        <f t="shared" si="24"/>
        <v/>
      </c>
      <c r="Z20" s="21" t="str">
        <f t="shared" si="25"/>
        <v/>
      </c>
      <c r="AA20" s="21" t="str">
        <f t="shared" si="4"/>
        <v/>
      </c>
      <c r="AB20" s="21" t="str">
        <f t="shared" si="5"/>
        <v/>
      </c>
      <c r="AC20" s="21" t="str">
        <f t="shared" si="6"/>
        <v/>
      </c>
      <c r="AD20" s="21" t="str">
        <f t="shared" si="7"/>
        <v/>
      </c>
      <c r="AE20" s="21" t="str">
        <f t="shared" si="8"/>
        <v/>
      </c>
      <c r="AF20" s="36"/>
      <c r="AG20" s="11" t="b">
        <f t="shared" si="16"/>
        <v>0</v>
      </c>
      <c r="AH20" s="11" t="b">
        <f t="shared" si="26"/>
        <v>0</v>
      </c>
      <c r="AI20" s="11" t="b">
        <f t="shared" si="27"/>
        <v>0</v>
      </c>
      <c r="AJ20" s="11" t="b">
        <f t="shared" si="9"/>
        <v>0</v>
      </c>
      <c r="AK20" s="11" t="b">
        <f t="shared" si="10"/>
        <v>0</v>
      </c>
      <c r="AL20" s="11" t="b">
        <f t="shared" si="17"/>
        <v>0</v>
      </c>
      <c r="AM20" s="11" t="b">
        <f t="shared" si="17"/>
        <v>0</v>
      </c>
      <c r="AN20" s="11" t="b">
        <f t="shared" si="17"/>
        <v>0</v>
      </c>
      <c r="AO20" s="11" t="b">
        <f t="shared" si="11"/>
        <v>0</v>
      </c>
      <c r="AP20" s="11" t="b">
        <f t="shared" si="12"/>
        <v>0</v>
      </c>
      <c r="AQ20" s="11" t="b">
        <f t="shared" si="18"/>
        <v>0</v>
      </c>
      <c r="AR20" s="11" t="b">
        <f t="shared" si="19"/>
        <v>0</v>
      </c>
    </row>
    <row r="21" spans="1:44" x14ac:dyDescent="0.2">
      <c r="A21" s="10">
        <v>9</v>
      </c>
      <c r="B21" s="277"/>
      <c r="C21" s="277"/>
      <c r="D21" s="25"/>
      <c r="E21" s="60"/>
      <c r="F21" s="60"/>
      <c r="G21" s="25"/>
      <c r="H21" s="60"/>
      <c r="I21" s="60"/>
      <c r="J21" s="6"/>
      <c r="K21" s="32"/>
      <c r="L21" s="111"/>
      <c r="M21" s="70" t="str">
        <f t="shared" si="20"/>
        <v/>
      </c>
      <c r="N21" s="64">
        <f t="shared" si="13"/>
        <v>0</v>
      </c>
      <c r="O21" s="64">
        <f t="shared" si="13"/>
        <v>0</v>
      </c>
      <c r="P21" s="64">
        <f t="shared" si="14"/>
        <v>0</v>
      </c>
      <c r="Q21" s="64">
        <f t="shared" si="14"/>
        <v>0</v>
      </c>
      <c r="R21" s="61">
        <f t="shared" si="1"/>
        <v>0</v>
      </c>
      <c r="S21" s="20" t="str">
        <f t="shared" si="2"/>
        <v/>
      </c>
      <c r="T21" s="20" t="str">
        <f t="shared" si="3"/>
        <v/>
      </c>
      <c r="U21" s="63" t="str">
        <f t="shared" si="21"/>
        <v/>
      </c>
      <c r="V21" s="63" t="str">
        <f t="shared" si="15"/>
        <v/>
      </c>
      <c r="W21" s="63" t="str">
        <f t="shared" si="22"/>
        <v/>
      </c>
      <c r="X21" s="20" t="str">
        <f t="shared" si="23"/>
        <v/>
      </c>
      <c r="Y21" s="20" t="str">
        <f t="shared" si="24"/>
        <v/>
      </c>
      <c r="Z21" s="20" t="str">
        <f t="shared" si="25"/>
        <v/>
      </c>
      <c r="AA21" s="20" t="str">
        <f t="shared" si="4"/>
        <v/>
      </c>
      <c r="AB21" s="20" t="str">
        <f t="shared" si="5"/>
        <v/>
      </c>
      <c r="AC21" s="20" t="str">
        <f t="shared" si="6"/>
        <v/>
      </c>
      <c r="AD21" s="20" t="str">
        <f t="shared" si="7"/>
        <v/>
      </c>
      <c r="AE21" s="20" t="str">
        <f t="shared" si="8"/>
        <v/>
      </c>
      <c r="AF21" s="34"/>
      <c r="AG21" s="9" t="b">
        <f t="shared" si="16"/>
        <v>0</v>
      </c>
      <c r="AH21" s="9" t="b">
        <f t="shared" si="26"/>
        <v>0</v>
      </c>
      <c r="AI21" s="9" t="b">
        <f t="shared" si="27"/>
        <v>0</v>
      </c>
      <c r="AJ21" s="9" t="b">
        <f t="shared" si="9"/>
        <v>0</v>
      </c>
      <c r="AK21" s="9" t="b">
        <f t="shared" si="10"/>
        <v>0</v>
      </c>
      <c r="AL21" s="9" t="b">
        <f t="shared" si="17"/>
        <v>0</v>
      </c>
      <c r="AM21" s="9" t="b">
        <f t="shared" si="17"/>
        <v>0</v>
      </c>
      <c r="AN21" s="9" t="b">
        <f t="shared" si="17"/>
        <v>0</v>
      </c>
      <c r="AO21" s="9" t="b">
        <f t="shared" si="11"/>
        <v>0</v>
      </c>
      <c r="AP21" s="9" t="b">
        <f t="shared" si="12"/>
        <v>0</v>
      </c>
      <c r="AQ21" s="9" t="b">
        <f t="shared" si="18"/>
        <v>0</v>
      </c>
      <c r="AR21" s="9" t="b">
        <f t="shared" si="19"/>
        <v>0</v>
      </c>
    </row>
    <row r="22" spans="1:44" s="12" customFormat="1" x14ac:dyDescent="0.2">
      <c r="A22" s="117">
        <v>10</v>
      </c>
      <c r="B22" s="285"/>
      <c r="C22" s="285"/>
      <c r="D22" s="118"/>
      <c r="E22" s="119"/>
      <c r="F22" s="119"/>
      <c r="G22" s="118"/>
      <c r="H22" s="119"/>
      <c r="I22" s="119"/>
      <c r="J22" s="120"/>
      <c r="K22" s="121"/>
      <c r="L22" s="122"/>
      <c r="M22" s="71" t="str">
        <f t="shared" si="20"/>
        <v/>
      </c>
      <c r="N22" s="65">
        <f t="shared" si="13"/>
        <v>0</v>
      </c>
      <c r="O22" s="65">
        <f t="shared" si="13"/>
        <v>0</v>
      </c>
      <c r="P22" s="65">
        <f t="shared" si="14"/>
        <v>0</v>
      </c>
      <c r="Q22" s="65">
        <f t="shared" si="14"/>
        <v>0</v>
      </c>
      <c r="R22" s="62">
        <f t="shared" si="1"/>
        <v>0</v>
      </c>
      <c r="S22" s="21" t="str">
        <f t="shared" si="2"/>
        <v/>
      </c>
      <c r="T22" s="21" t="str">
        <f t="shared" si="3"/>
        <v/>
      </c>
      <c r="U22" s="43" t="str">
        <f t="shared" si="21"/>
        <v/>
      </c>
      <c r="V22" s="43" t="str">
        <f t="shared" si="15"/>
        <v/>
      </c>
      <c r="W22" s="43" t="str">
        <f t="shared" si="22"/>
        <v/>
      </c>
      <c r="X22" s="21" t="str">
        <f t="shared" si="23"/>
        <v/>
      </c>
      <c r="Y22" s="21" t="str">
        <f t="shared" si="24"/>
        <v/>
      </c>
      <c r="Z22" s="21" t="str">
        <f t="shared" si="25"/>
        <v/>
      </c>
      <c r="AA22" s="21" t="str">
        <f t="shared" si="4"/>
        <v/>
      </c>
      <c r="AB22" s="21" t="str">
        <f t="shared" si="5"/>
        <v/>
      </c>
      <c r="AC22" s="21" t="str">
        <f t="shared" si="6"/>
        <v/>
      </c>
      <c r="AD22" s="21" t="str">
        <f t="shared" si="7"/>
        <v/>
      </c>
      <c r="AE22" s="21" t="str">
        <f t="shared" si="8"/>
        <v/>
      </c>
      <c r="AF22" s="36"/>
      <c r="AG22" s="11" t="b">
        <f t="shared" si="16"/>
        <v>0</v>
      </c>
      <c r="AH22" s="11" t="b">
        <f t="shared" si="26"/>
        <v>0</v>
      </c>
      <c r="AI22" s="11" t="b">
        <f t="shared" si="27"/>
        <v>0</v>
      </c>
      <c r="AJ22" s="11" t="b">
        <f t="shared" si="9"/>
        <v>0</v>
      </c>
      <c r="AK22" s="11" t="b">
        <f t="shared" si="10"/>
        <v>0</v>
      </c>
      <c r="AL22" s="11" t="b">
        <f t="shared" si="17"/>
        <v>0</v>
      </c>
      <c r="AM22" s="11" t="b">
        <f t="shared" si="17"/>
        <v>0</v>
      </c>
      <c r="AN22" s="11" t="b">
        <f t="shared" si="17"/>
        <v>0</v>
      </c>
      <c r="AO22" s="11" t="b">
        <f t="shared" si="11"/>
        <v>0</v>
      </c>
      <c r="AP22" s="11" t="b">
        <f t="shared" si="12"/>
        <v>0</v>
      </c>
      <c r="AQ22" s="11" t="b">
        <f t="shared" si="18"/>
        <v>0</v>
      </c>
      <c r="AR22" s="11" t="b">
        <f t="shared" si="19"/>
        <v>0</v>
      </c>
    </row>
    <row r="23" spans="1:44" x14ac:dyDescent="0.2">
      <c r="A23" s="10">
        <v>11</v>
      </c>
      <c r="B23" s="277"/>
      <c r="C23" s="277"/>
      <c r="D23" s="25"/>
      <c r="E23" s="60"/>
      <c r="F23" s="60"/>
      <c r="G23" s="25"/>
      <c r="H23" s="60"/>
      <c r="I23" s="60"/>
      <c r="J23" s="6"/>
      <c r="K23" s="32"/>
      <c r="L23" s="111"/>
      <c r="M23" s="70" t="str">
        <f t="shared" si="20"/>
        <v/>
      </c>
      <c r="N23" s="64">
        <f t="shared" si="13"/>
        <v>0</v>
      </c>
      <c r="O23" s="64">
        <f t="shared" si="13"/>
        <v>0</v>
      </c>
      <c r="P23" s="64">
        <f t="shared" si="14"/>
        <v>0</v>
      </c>
      <c r="Q23" s="64">
        <f t="shared" si="14"/>
        <v>0</v>
      </c>
      <c r="R23" s="61">
        <f t="shared" si="1"/>
        <v>0</v>
      </c>
      <c r="S23" s="22" t="str">
        <f t="shared" si="2"/>
        <v/>
      </c>
      <c r="T23" s="22" t="str">
        <f t="shared" si="3"/>
        <v/>
      </c>
      <c r="U23" s="63" t="str">
        <f t="shared" si="21"/>
        <v/>
      </c>
      <c r="V23" s="63" t="str">
        <f t="shared" si="15"/>
        <v/>
      </c>
      <c r="W23" s="63" t="str">
        <f t="shared" si="22"/>
        <v/>
      </c>
      <c r="X23" s="20" t="str">
        <f t="shared" si="23"/>
        <v/>
      </c>
      <c r="Y23" s="20" t="str">
        <f t="shared" si="24"/>
        <v/>
      </c>
      <c r="Z23" s="20" t="str">
        <f t="shared" si="25"/>
        <v/>
      </c>
      <c r="AA23" s="20" t="str">
        <f t="shared" si="4"/>
        <v/>
      </c>
      <c r="AB23" s="20" t="str">
        <f t="shared" si="5"/>
        <v/>
      </c>
      <c r="AC23" s="20" t="str">
        <f t="shared" si="6"/>
        <v/>
      </c>
      <c r="AD23" s="20" t="str">
        <f t="shared" si="7"/>
        <v/>
      </c>
      <c r="AE23" s="20" t="str">
        <f t="shared" si="8"/>
        <v/>
      </c>
      <c r="AF23" s="34"/>
      <c r="AG23" s="9" t="b">
        <f t="shared" si="16"/>
        <v>0</v>
      </c>
      <c r="AH23" s="9" t="b">
        <f t="shared" si="26"/>
        <v>0</v>
      </c>
      <c r="AI23" s="9" t="b">
        <f t="shared" si="27"/>
        <v>0</v>
      </c>
      <c r="AJ23" s="9" t="b">
        <f t="shared" si="9"/>
        <v>0</v>
      </c>
      <c r="AK23" s="9" t="b">
        <f t="shared" si="10"/>
        <v>0</v>
      </c>
      <c r="AL23" s="9" t="b">
        <f t="shared" si="17"/>
        <v>0</v>
      </c>
      <c r="AM23" s="9" t="b">
        <f t="shared" si="17"/>
        <v>0</v>
      </c>
      <c r="AN23" s="9" t="b">
        <f t="shared" si="17"/>
        <v>0</v>
      </c>
      <c r="AO23" s="9" t="b">
        <f t="shared" si="11"/>
        <v>0</v>
      </c>
      <c r="AP23" s="9" t="b">
        <f t="shared" si="12"/>
        <v>0</v>
      </c>
      <c r="AQ23" s="9" t="b">
        <f t="shared" si="18"/>
        <v>0</v>
      </c>
      <c r="AR23" s="9" t="b">
        <f t="shared" si="19"/>
        <v>0</v>
      </c>
    </row>
    <row r="24" spans="1:44" s="12" customFormat="1" x14ac:dyDescent="0.2">
      <c r="A24" s="117">
        <v>12</v>
      </c>
      <c r="B24" s="285"/>
      <c r="C24" s="285"/>
      <c r="D24" s="118"/>
      <c r="E24" s="119"/>
      <c r="F24" s="119"/>
      <c r="G24" s="118"/>
      <c r="H24" s="119"/>
      <c r="I24" s="119"/>
      <c r="J24" s="120"/>
      <c r="K24" s="121"/>
      <c r="L24" s="122"/>
      <c r="M24" s="71" t="str">
        <f t="shared" si="20"/>
        <v/>
      </c>
      <c r="N24" s="65">
        <f t="shared" si="13"/>
        <v>0</v>
      </c>
      <c r="O24" s="65">
        <f t="shared" si="13"/>
        <v>0</v>
      </c>
      <c r="P24" s="65">
        <f t="shared" si="14"/>
        <v>0</v>
      </c>
      <c r="Q24" s="65">
        <f t="shared" si="14"/>
        <v>0</v>
      </c>
      <c r="R24" s="62">
        <f t="shared" si="1"/>
        <v>0</v>
      </c>
      <c r="S24" s="21" t="str">
        <f t="shared" si="2"/>
        <v/>
      </c>
      <c r="T24" s="21" t="str">
        <f t="shared" si="3"/>
        <v/>
      </c>
      <c r="U24" s="43" t="str">
        <f t="shared" si="21"/>
        <v/>
      </c>
      <c r="V24" s="43" t="str">
        <f t="shared" si="15"/>
        <v/>
      </c>
      <c r="W24" s="43" t="str">
        <f t="shared" si="22"/>
        <v/>
      </c>
      <c r="X24" s="21" t="str">
        <f t="shared" si="23"/>
        <v/>
      </c>
      <c r="Y24" s="21" t="str">
        <f t="shared" si="24"/>
        <v/>
      </c>
      <c r="Z24" s="21" t="str">
        <f t="shared" si="25"/>
        <v/>
      </c>
      <c r="AA24" s="21" t="str">
        <f t="shared" si="4"/>
        <v/>
      </c>
      <c r="AB24" s="21" t="str">
        <f t="shared" si="5"/>
        <v/>
      </c>
      <c r="AC24" s="21" t="str">
        <f t="shared" si="6"/>
        <v/>
      </c>
      <c r="AD24" s="21" t="str">
        <f t="shared" si="7"/>
        <v/>
      </c>
      <c r="AE24" s="21" t="str">
        <f t="shared" si="8"/>
        <v/>
      </c>
      <c r="AF24" s="36"/>
      <c r="AG24" s="11" t="b">
        <f t="shared" si="16"/>
        <v>0</v>
      </c>
      <c r="AH24" s="11" t="b">
        <f t="shared" si="26"/>
        <v>0</v>
      </c>
      <c r="AI24" s="11" t="b">
        <f t="shared" si="27"/>
        <v>0</v>
      </c>
      <c r="AJ24" s="11" t="b">
        <f t="shared" si="9"/>
        <v>0</v>
      </c>
      <c r="AK24" s="11" t="b">
        <f t="shared" si="10"/>
        <v>0</v>
      </c>
      <c r="AL24" s="11" t="b">
        <f t="shared" si="17"/>
        <v>0</v>
      </c>
      <c r="AM24" s="11" t="b">
        <f t="shared" si="17"/>
        <v>0</v>
      </c>
      <c r="AN24" s="11" t="b">
        <f t="shared" si="17"/>
        <v>0</v>
      </c>
      <c r="AO24" s="11" t="b">
        <f t="shared" si="11"/>
        <v>0</v>
      </c>
      <c r="AP24" s="11" t="b">
        <f t="shared" si="12"/>
        <v>0</v>
      </c>
      <c r="AQ24" s="11" t="b">
        <f t="shared" si="18"/>
        <v>0</v>
      </c>
      <c r="AR24" s="11" t="b">
        <f t="shared" si="19"/>
        <v>0</v>
      </c>
    </row>
    <row r="25" spans="1:44" x14ac:dyDescent="0.2">
      <c r="A25" s="10">
        <v>13</v>
      </c>
      <c r="B25" s="277"/>
      <c r="C25" s="277"/>
      <c r="D25" s="25"/>
      <c r="E25" s="60"/>
      <c r="F25" s="60"/>
      <c r="G25" s="25"/>
      <c r="H25" s="60"/>
      <c r="I25" s="60"/>
      <c r="J25" s="6"/>
      <c r="K25" s="32"/>
      <c r="L25" s="111"/>
      <c r="M25" s="70" t="str">
        <f t="shared" si="20"/>
        <v/>
      </c>
      <c r="N25" s="64">
        <f t="shared" si="13"/>
        <v>0</v>
      </c>
      <c r="O25" s="64">
        <f t="shared" si="13"/>
        <v>0</v>
      </c>
      <c r="P25" s="64">
        <f t="shared" si="14"/>
        <v>0</v>
      </c>
      <c r="Q25" s="64">
        <f t="shared" si="14"/>
        <v>0</v>
      </c>
      <c r="R25" s="61">
        <f t="shared" si="1"/>
        <v>0</v>
      </c>
      <c r="S25" s="22" t="str">
        <f t="shared" si="2"/>
        <v/>
      </c>
      <c r="T25" s="22" t="str">
        <f t="shared" si="3"/>
        <v/>
      </c>
      <c r="U25" s="63" t="str">
        <f t="shared" si="21"/>
        <v/>
      </c>
      <c r="V25" s="63" t="str">
        <f t="shared" si="15"/>
        <v/>
      </c>
      <c r="W25" s="63" t="str">
        <f t="shared" si="22"/>
        <v/>
      </c>
      <c r="X25" s="20" t="str">
        <f t="shared" si="23"/>
        <v/>
      </c>
      <c r="Y25" s="20" t="str">
        <f t="shared" si="24"/>
        <v/>
      </c>
      <c r="Z25" s="20" t="str">
        <f t="shared" si="25"/>
        <v/>
      </c>
      <c r="AA25" s="20" t="str">
        <f t="shared" si="4"/>
        <v/>
      </c>
      <c r="AB25" s="20" t="str">
        <f t="shared" si="5"/>
        <v/>
      </c>
      <c r="AC25" s="20" t="str">
        <f t="shared" si="6"/>
        <v/>
      </c>
      <c r="AD25" s="20" t="str">
        <f t="shared" si="7"/>
        <v/>
      </c>
      <c r="AE25" s="20" t="str">
        <f t="shared" si="8"/>
        <v/>
      </c>
      <c r="AF25" s="34"/>
      <c r="AG25" s="9" t="b">
        <f t="shared" si="16"/>
        <v>0</v>
      </c>
      <c r="AH25" s="9" t="b">
        <f t="shared" si="26"/>
        <v>0</v>
      </c>
      <c r="AI25" s="9" t="b">
        <f t="shared" si="27"/>
        <v>0</v>
      </c>
      <c r="AJ25" s="9" t="b">
        <f t="shared" si="9"/>
        <v>0</v>
      </c>
      <c r="AK25" s="9" t="b">
        <f t="shared" si="10"/>
        <v>0</v>
      </c>
      <c r="AL25" s="9" t="b">
        <f t="shared" si="17"/>
        <v>0</v>
      </c>
      <c r="AM25" s="9" t="b">
        <f t="shared" si="17"/>
        <v>0</v>
      </c>
      <c r="AN25" s="9" t="b">
        <f t="shared" si="17"/>
        <v>0</v>
      </c>
      <c r="AO25" s="9" t="b">
        <f t="shared" si="11"/>
        <v>0</v>
      </c>
      <c r="AP25" s="9" t="b">
        <f t="shared" si="12"/>
        <v>0</v>
      </c>
      <c r="AQ25" s="9" t="b">
        <f t="shared" si="18"/>
        <v>0</v>
      </c>
      <c r="AR25" s="9" t="b">
        <f t="shared" si="19"/>
        <v>0</v>
      </c>
    </row>
    <row r="26" spans="1:44" s="12" customFormat="1" x14ac:dyDescent="0.2">
      <c r="A26" s="117">
        <v>14</v>
      </c>
      <c r="B26" s="285"/>
      <c r="C26" s="285"/>
      <c r="D26" s="118"/>
      <c r="E26" s="119"/>
      <c r="F26" s="119"/>
      <c r="G26" s="118"/>
      <c r="H26" s="119"/>
      <c r="I26" s="119"/>
      <c r="J26" s="120"/>
      <c r="K26" s="121"/>
      <c r="L26" s="122"/>
      <c r="M26" s="71" t="str">
        <f t="shared" si="20"/>
        <v/>
      </c>
      <c r="N26" s="65">
        <f t="shared" si="13"/>
        <v>0</v>
      </c>
      <c r="O26" s="65">
        <f t="shared" si="13"/>
        <v>0</v>
      </c>
      <c r="P26" s="65">
        <f t="shared" si="14"/>
        <v>0</v>
      </c>
      <c r="Q26" s="65">
        <f t="shared" si="14"/>
        <v>0</v>
      </c>
      <c r="R26" s="62">
        <f t="shared" si="1"/>
        <v>0</v>
      </c>
      <c r="S26" s="21" t="str">
        <f t="shared" si="2"/>
        <v/>
      </c>
      <c r="T26" s="21" t="str">
        <f t="shared" si="3"/>
        <v/>
      </c>
      <c r="U26" s="43" t="str">
        <f t="shared" si="21"/>
        <v/>
      </c>
      <c r="V26" s="43" t="str">
        <f t="shared" si="15"/>
        <v/>
      </c>
      <c r="W26" s="43" t="str">
        <f t="shared" si="22"/>
        <v/>
      </c>
      <c r="X26" s="21" t="str">
        <f t="shared" si="23"/>
        <v/>
      </c>
      <c r="Y26" s="21" t="str">
        <f t="shared" si="24"/>
        <v/>
      </c>
      <c r="Z26" s="21" t="str">
        <f t="shared" si="25"/>
        <v/>
      </c>
      <c r="AA26" s="21" t="str">
        <f t="shared" si="4"/>
        <v/>
      </c>
      <c r="AB26" s="21" t="str">
        <f t="shared" si="5"/>
        <v/>
      </c>
      <c r="AC26" s="21" t="str">
        <f t="shared" si="6"/>
        <v/>
      </c>
      <c r="AD26" s="21" t="str">
        <f t="shared" si="7"/>
        <v/>
      </c>
      <c r="AE26" s="21" t="str">
        <f t="shared" si="8"/>
        <v/>
      </c>
      <c r="AF26" s="36"/>
      <c r="AG26" s="11" t="b">
        <f t="shared" si="16"/>
        <v>0</v>
      </c>
      <c r="AH26" s="11" t="b">
        <f t="shared" si="26"/>
        <v>0</v>
      </c>
      <c r="AI26" s="11" t="b">
        <f t="shared" si="27"/>
        <v>0</v>
      </c>
      <c r="AJ26" s="11" t="b">
        <f t="shared" si="9"/>
        <v>0</v>
      </c>
      <c r="AK26" s="11" t="b">
        <f t="shared" si="10"/>
        <v>0</v>
      </c>
      <c r="AL26" s="11" t="b">
        <f t="shared" si="17"/>
        <v>0</v>
      </c>
      <c r="AM26" s="11" t="b">
        <f t="shared" si="17"/>
        <v>0</v>
      </c>
      <c r="AN26" s="11" t="b">
        <f t="shared" si="17"/>
        <v>0</v>
      </c>
      <c r="AO26" s="11" t="b">
        <f t="shared" si="11"/>
        <v>0</v>
      </c>
      <c r="AP26" s="11" t="b">
        <f t="shared" si="12"/>
        <v>0</v>
      </c>
      <c r="AQ26" s="11" t="b">
        <f t="shared" si="18"/>
        <v>0</v>
      </c>
      <c r="AR26" s="11" t="b">
        <f t="shared" si="19"/>
        <v>0</v>
      </c>
    </row>
    <row r="27" spans="1:44" ht="12.75" customHeight="1" x14ac:dyDescent="0.2">
      <c r="A27" s="10">
        <v>15</v>
      </c>
      <c r="B27" s="277"/>
      <c r="C27" s="277"/>
      <c r="D27" s="25"/>
      <c r="E27" s="60"/>
      <c r="F27" s="60"/>
      <c r="G27" s="25"/>
      <c r="H27" s="60"/>
      <c r="I27" s="60"/>
      <c r="J27" s="6"/>
      <c r="K27" s="32"/>
      <c r="L27" s="111"/>
      <c r="M27" s="70" t="str">
        <f t="shared" si="20"/>
        <v/>
      </c>
      <c r="N27" s="64">
        <f t="shared" si="13"/>
        <v>0</v>
      </c>
      <c r="O27" s="64">
        <f t="shared" si="13"/>
        <v>0</v>
      </c>
      <c r="P27" s="64">
        <f t="shared" si="14"/>
        <v>0</v>
      </c>
      <c r="Q27" s="64">
        <f t="shared" si="14"/>
        <v>0</v>
      </c>
      <c r="R27" s="61">
        <f t="shared" si="1"/>
        <v>0</v>
      </c>
      <c r="S27" s="22" t="str">
        <f t="shared" si="2"/>
        <v/>
      </c>
      <c r="T27" s="22" t="str">
        <f t="shared" si="3"/>
        <v/>
      </c>
      <c r="U27" s="63" t="str">
        <f t="shared" si="21"/>
        <v/>
      </c>
      <c r="V27" s="63" t="str">
        <f t="shared" si="15"/>
        <v/>
      </c>
      <c r="W27" s="63" t="str">
        <f t="shared" si="22"/>
        <v/>
      </c>
      <c r="X27" s="20" t="str">
        <f t="shared" si="23"/>
        <v/>
      </c>
      <c r="Y27" s="20" t="str">
        <f t="shared" si="24"/>
        <v/>
      </c>
      <c r="Z27" s="20" t="str">
        <f t="shared" si="25"/>
        <v/>
      </c>
      <c r="AA27" s="20" t="str">
        <f t="shared" si="4"/>
        <v/>
      </c>
      <c r="AB27" s="20" t="str">
        <f t="shared" si="5"/>
        <v/>
      </c>
      <c r="AC27" s="20" t="str">
        <f t="shared" si="6"/>
        <v/>
      </c>
      <c r="AD27" s="20" t="str">
        <f t="shared" si="7"/>
        <v/>
      </c>
      <c r="AE27" s="20" t="str">
        <f t="shared" si="8"/>
        <v/>
      </c>
      <c r="AF27" s="34"/>
      <c r="AG27" s="9" t="b">
        <f t="shared" si="16"/>
        <v>0</v>
      </c>
      <c r="AH27" s="9" t="b">
        <f t="shared" si="26"/>
        <v>0</v>
      </c>
      <c r="AI27" s="9" t="b">
        <f t="shared" si="27"/>
        <v>0</v>
      </c>
      <c r="AJ27" s="9" t="b">
        <f t="shared" si="9"/>
        <v>0</v>
      </c>
      <c r="AK27" s="9" t="b">
        <f t="shared" si="10"/>
        <v>0</v>
      </c>
      <c r="AL27" s="9" t="b">
        <f t="shared" si="17"/>
        <v>0</v>
      </c>
      <c r="AM27" s="9" t="b">
        <f t="shared" si="17"/>
        <v>0</v>
      </c>
      <c r="AN27" s="9" t="b">
        <f t="shared" si="17"/>
        <v>0</v>
      </c>
      <c r="AO27" s="9" t="b">
        <f t="shared" si="11"/>
        <v>0</v>
      </c>
      <c r="AP27" s="9" t="b">
        <f t="shared" si="12"/>
        <v>0</v>
      </c>
      <c r="AQ27" s="9" t="b">
        <f t="shared" si="18"/>
        <v>0</v>
      </c>
      <c r="AR27" s="9" t="b">
        <f t="shared" si="19"/>
        <v>0</v>
      </c>
    </row>
    <row r="28" spans="1:44" s="12" customFormat="1" x14ac:dyDescent="0.2">
      <c r="A28" s="117">
        <v>16</v>
      </c>
      <c r="B28" s="285"/>
      <c r="C28" s="285"/>
      <c r="D28" s="118"/>
      <c r="E28" s="119"/>
      <c r="F28" s="119"/>
      <c r="G28" s="118"/>
      <c r="H28" s="119"/>
      <c r="I28" s="119"/>
      <c r="J28" s="120"/>
      <c r="K28" s="121"/>
      <c r="L28" s="122"/>
      <c r="M28" s="71" t="str">
        <f t="shared" si="20"/>
        <v/>
      </c>
      <c r="N28" s="65">
        <f t="shared" si="13"/>
        <v>0</v>
      </c>
      <c r="O28" s="65">
        <f t="shared" si="13"/>
        <v>0</v>
      </c>
      <c r="P28" s="65">
        <f t="shared" si="14"/>
        <v>0</v>
      </c>
      <c r="Q28" s="65">
        <f t="shared" si="14"/>
        <v>0</v>
      </c>
      <c r="R28" s="62">
        <f t="shared" si="1"/>
        <v>0</v>
      </c>
      <c r="S28" s="21" t="str">
        <f t="shared" si="2"/>
        <v/>
      </c>
      <c r="T28" s="21" t="str">
        <f t="shared" si="3"/>
        <v/>
      </c>
      <c r="U28" s="43" t="str">
        <f t="shared" si="21"/>
        <v/>
      </c>
      <c r="V28" s="43" t="str">
        <f t="shared" si="15"/>
        <v/>
      </c>
      <c r="W28" s="43" t="str">
        <f t="shared" si="22"/>
        <v/>
      </c>
      <c r="X28" s="21" t="str">
        <f t="shared" si="23"/>
        <v/>
      </c>
      <c r="Y28" s="21" t="str">
        <f t="shared" si="24"/>
        <v/>
      </c>
      <c r="Z28" s="21" t="str">
        <f t="shared" si="25"/>
        <v/>
      </c>
      <c r="AA28" s="21" t="str">
        <f t="shared" si="4"/>
        <v/>
      </c>
      <c r="AB28" s="21" t="str">
        <f t="shared" si="5"/>
        <v/>
      </c>
      <c r="AC28" s="21" t="str">
        <f t="shared" si="6"/>
        <v/>
      </c>
      <c r="AD28" s="21" t="str">
        <f t="shared" si="7"/>
        <v/>
      </c>
      <c r="AE28" s="21" t="str">
        <f t="shared" si="8"/>
        <v/>
      </c>
      <c r="AF28" s="36"/>
      <c r="AG28" s="11" t="b">
        <f t="shared" si="16"/>
        <v>0</v>
      </c>
      <c r="AH28" s="11" t="b">
        <f t="shared" si="26"/>
        <v>0</v>
      </c>
      <c r="AI28" s="11" t="b">
        <f t="shared" si="27"/>
        <v>0</v>
      </c>
      <c r="AJ28" s="11" t="b">
        <f t="shared" si="9"/>
        <v>0</v>
      </c>
      <c r="AK28" s="11" t="b">
        <f t="shared" si="10"/>
        <v>0</v>
      </c>
      <c r="AL28" s="11" t="b">
        <f t="shared" si="17"/>
        <v>0</v>
      </c>
      <c r="AM28" s="11" t="b">
        <f t="shared" si="17"/>
        <v>0</v>
      </c>
      <c r="AN28" s="11" t="b">
        <f t="shared" si="17"/>
        <v>0</v>
      </c>
      <c r="AO28" s="11" t="b">
        <f t="shared" si="11"/>
        <v>0</v>
      </c>
      <c r="AP28" s="11" t="b">
        <f t="shared" si="12"/>
        <v>0</v>
      </c>
      <c r="AQ28" s="11" t="b">
        <f t="shared" si="18"/>
        <v>0</v>
      </c>
      <c r="AR28" s="11" t="b">
        <f t="shared" si="19"/>
        <v>0</v>
      </c>
    </row>
    <row r="29" spans="1:44" s="15" customFormat="1" x14ac:dyDescent="0.2">
      <c r="A29" s="14">
        <v>17</v>
      </c>
      <c r="B29" s="277"/>
      <c r="C29" s="277"/>
      <c r="D29" s="25"/>
      <c r="E29" s="60"/>
      <c r="F29" s="60"/>
      <c r="G29" s="25"/>
      <c r="H29" s="60"/>
      <c r="I29" s="60"/>
      <c r="J29" s="6"/>
      <c r="K29" s="32"/>
      <c r="L29" s="111"/>
      <c r="M29" s="70" t="str">
        <f t="shared" si="20"/>
        <v/>
      </c>
      <c r="N29" s="64">
        <f t="shared" si="13"/>
        <v>0</v>
      </c>
      <c r="O29" s="64">
        <f t="shared" si="13"/>
        <v>0</v>
      </c>
      <c r="P29" s="64">
        <f t="shared" si="14"/>
        <v>0</v>
      </c>
      <c r="Q29" s="64">
        <f t="shared" si="14"/>
        <v>0</v>
      </c>
      <c r="R29" s="61">
        <f t="shared" si="1"/>
        <v>0</v>
      </c>
      <c r="S29" s="22" t="str">
        <f t="shared" si="2"/>
        <v/>
      </c>
      <c r="T29" s="22" t="str">
        <f t="shared" si="3"/>
        <v/>
      </c>
      <c r="U29" s="63" t="str">
        <f t="shared" si="21"/>
        <v/>
      </c>
      <c r="V29" s="63" t="str">
        <f t="shared" si="15"/>
        <v/>
      </c>
      <c r="W29" s="63" t="str">
        <f t="shared" si="22"/>
        <v/>
      </c>
      <c r="X29" s="20" t="str">
        <f t="shared" si="23"/>
        <v/>
      </c>
      <c r="Y29" s="20" t="str">
        <f t="shared" si="24"/>
        <v/>
      </c>
      <c r="Z29" s="20" t="str">
        <f t="shared" si="25"/>
        <v/>
      </c>
      <c r="AA29" s="20" t="str">
        <f t="shared" si="4"/>
        <v/>
      </c>
      <c r="AB29" s="20" t="str">
        <f t="shared" si="5"/>
        <v/>
      </c>
      <c r="AC29" s="20" t="str">
        <f t="shared" si="6"/>
        <v/>
      </c>
      <c r="AD29" s="20" t="str">
        <f t="shared" si="7"/>
        <v/>
      </c>
      <c r="AE29" s="20" t="str">
        <f t="shared" si="8"/>
        <v/>
      </c>
      <c r="AF29" s="37"/>
      <c r="AG29" s="9" t="b">
        <f t="shared" si="16"/>
        <v>0</v>
      </c>
      <c r="AH29" s="9" t="b">
        <f t="shared" si="26"/>
        <v>0</v>
      </c>
      <c r="AI29" s="9" t="b">
        <f t="shared" si="27"/>
        <v>0</v>
      </c>
      <c r="AJ29" s="9" t="b">
        <f t="shared" si="9"/>
        <v>0</v>
      </c>
      <c r="AK29" s="9" t="b">
        <f t="shared" si="10"/>
        <v>0</v>
      </c>
      <c r="AL29" s="9" t="b">
        <f t="shared" si="17"/>
        <v>0</v>
      </c>
      <c r="AM29" s="9" t="b">
        <f t="shared" si="17"/>
        <v>0</v>
      </c>
      <c r="AN29" s="9" t="b">
        <f t="shared" si="17"/>
        <v>0</v>
      </c>
      <c r="AO29" s="9" t="b">
        <f t="shared" si="11"/>
        <v>0</v>
      </c>
      <c r="AP29" s="9" t="b">
        <f t="shared" si="12"/>
        <v>0</v>
      </c>
      <c r="AQ29" s="9" t="b">
        <f t="shared" si="18"/>
        <v>0</v>
      </c>
      <c r="AR29" s="9" t="b">
        <f t="shared" si="19"/>
        <v>0</v>
      </c>
    </row>
    <row r="30" spans="1:44" s="12" customFormat="1" x14ac:dyDescent="0.2">
      <c r="A30" s="117">
        <v>18</v>
      </c>
      <c r="B30" s="285"/>
      <c r="C30" s="285"/>
      <c r="D30" s="118"/>
      <c r="E30" s="119"/>
      <c r="F30" s="119"/>
      <c r="G30" s="118"/>
      <c r="H30" s="119"/>
      <c r="I30" s="119"/>
      <c r="J30" s="120"/>
      <c r="K30" s="121"/>
      <c r="L30" s="122"/>
      <c r="M30" s="71" t="str">
        <f t="shared" si="20"/>
        <v/>
      </c>
      <c r="N30" s="65">
        <f t="shared" si="13"/>
        <v>0</v>
      </c>
      <c r="O30" s="65">
        <f t="shared" si="13"/>
        <v>0</v>
      </c>
      <c r="P30" s="65">
        <f t="shared" si="14"/>
        <v>0</v>
      </c>
      <c r="Q30" s="65">
        <f t="shared" si="14"/>
        <v>0</v>
      </c>
      <c r="R30" s="62">
        <f t="shared" si="1"/>
        <v>0</v>
      </c>
      <c r="S30" s="21" t="str">
        <f t="shared" si="2"/>
        <v/>
      </c>
      <c r="T30" s="21" t="str">
        <f t="shared" si="3"/>
        <v/>
      </c>
      <c r="U30" s="43" t="str">
        <f t="shared" si="21"/>
        <v/>
      </c>
      <c r="V30" s="43" t="str">
        <f t="shared" si="15"/>
        <v/>
      </c>
      <c r="W30" s="43" t="str">
        <f t="shared" si="22"/>
        <v/>
      </c>
      <c r="X30" s="21" t="str">
        <f t="shared" si="23"/>
        <v/>
      </c>
      <c r="Y30" s="21" t="str">
        <f t="shared" si="24"/>
        <v/>
      </c>
      <c r="Z30" s="21" t="str">
        <f t="shared" si="25"/>
        <v/>
      </c>
      <c r="AA30" s="21" t="str">
        <f t="shared" si="4"/>
        <v/>
      </c>
      <c r="AB30" s="21" t="str">
        <f t="shared" si="5"/>
        <v/>
      </c>
      <c r="AC30" s="21" t="str">
        <f t="shared" si="6"/>
        <v/>
      </c>
      <c r="AD30" s="21" t="str">
        <f t="shared" si="7"/>
        <v/>
      </c>
      <c r="AE30" s="21" t="str">
        <f t="shared" si="8"/>
        <v/>
      </c>
      <c r="AF30" s="36"/>
      <c r="AG30" s="11" t="b">
        <f t="shared" si="16"/>
        <v>0</v>
      </c>
      <c r="AH30" s="11" t="b">
        <f t="shared" si="26"/>
        <v>0</v>
      </c>
      <c r="AI30" s="11" t="b">
        <f t="shared" si="27"/>
        <v>0</v>
      </c>
      <c r="AJ30" s="11" t="b">
        <f t="shared" si="9"/>
        <v>0</v>
      </c>
      <c r="AK30" s="11" t="b">
        <f t="shared" si="10"/>
        <v>0</v>
      </c>
      <c r="AL30" s="11" t="b">
        <f t="shared" si="17"/>
        <v>0</v>
      </c>
      <c r="AM30" s="11" t="b">
        <f t="shared" si="17"/>
        <v>0</v>
      </c>
      <c r="AN30" s="11" t="b">
        <f t="shared" si="17"/>
        <v>0</v>
      </c>
      <c r="AO30" s="11" t="b">
        <f t="shared" si="11"/>
        <v>0</v>
      </c>
      <c r="AP30" s="11" t="b">
        <f t="shared" si="12"/>
        <v>0</v>
      </c>
      <c r="AQ30" s="11" t="b">
        <f t="shared" si="18"/>
        <v>0</v>
      </c>
      <c r="AR30" s="11" t="b">
        <f t="shared" si="19"/>
        <v>0</v>
      </c>
    </row>
    <row r="31" spans="1:44" x14ac:dyDescent="0.2">
      <c r="A31" s="10">
        <v>19</v>
      </c>
      <c r="B31" s="277"/>
      <c r="C31" s="277"/>
      <c r="D31" s="25"/>
      <c r="E31" s="60"/>
      <c r="F31" s="60"/>
      <c r="G31" s="25"/>
      <c r="H31" s="60"/>
      <c r="I31" s="60"/>
      <c r="J31" s="6"/>
      <c r="K31" s="32"/>
      <c r="L31" s="111"/>
      <c r="M31" s="70" t="str">
        <f t="shared" si="20"/>
        <v/>
      </c>
      <c r="N31" s="64">
        <f t="shared" si="13"/>
        <v>0</v>
      </c>
      <c r="O31" s="64">
        <f t="shared" si="13"/>
        <v>0</v>
      </c>
      <c r="P31" s="64">
        <f t="shared" si="14"/>
        <v>0</v>
      </c>
      <c r="Q31" s="64">
        <f t="shared" si="14"/>
        <v>0</v>
      </c>
      <c r="R31" s="61">
        <f t="shared" si="1"/>
        <v>0</v>
      </c>
      <c r="S31" s="22" t="str">
        <f t="shared" si="2"/>
        <v/>
      </c>
      <c r="T31" s="22" t="str">
        <f t="shared" si="3"/>
        <v/>
      </c>
      <c r="U31" s="63" t="str">
        <f t="shared" si="21"/>
        <v/>
      </c>
      <c r="V31" s="63" t="str">
        <f t="shared" si="15"/>
        <v/>
      </c>
      <c r="W31" s="63" t="str">
        <f t="shared" si="22"/>
        <v/>
      </c>
      <c r="X31" s="20" t="str">
        <f t="shared" si="23"/>
        <v/>
      </c>
      <c r="Y31" s="20" t="str">
        <f t="shared" si="24"/>
        <v/>
      </c>
      <c r="Z31" s="20" t="str">
        <f t="shared" si="25"/>
        <v/>
      </c>
      <c r="AA31" s="20" t="str">
        <f t="shared" si="4"/>
        <v/>
      </c>
      <c r="AB31" s="20" t="str">
        <f t="shared" si="5"/>
        <v/>
      </c>
      <c r="AC31" s="20" t="str">
        <f t="shared" si="6"/>
        <v/>
      </c>
      <c r="AD31" s="20" t="str">
        <f t="shared" si="7"/>
        <v/>
      </c>
      <c r="AE31" s="20" t="str">
        <f t="shared" si="8"/>
        <v/>
      </c>
      <c r="AF31" s="34"/>
      <c r="AG31" s="9" t="b">
        <f t="shared" si="16"/>
        <v>0</v>
      </c>
      <c r="AH31" s="9" t="b">
        <f t="shared" si="26"/>
        <v>0</v>
      </c>
      <c r="AI31" s="9" t="b">
        <f t="shared" si="27"/>
        <v>0</v>
      </c>
      <c r="AJ31" s="9" t="b">
        <f t="shared" si="9"/>
        <v>0</v>
      </c>
      <c r="AK31" s="9" t="b">
        <f t="shared" si="10"/>
        <v>0</v>
      </c>
      <c r="AL31" s="9" t="b">
        <f t="shared" si="17"/>
        <v>0</v>
      </c>
      <c r="AM31" s="9" t="b">
        <f t="shared" si="17"/>
        <v>0</v>
      </c>
      <c r="AN31" s="9" t="b">
        <f t="shared" si="17"/>
        <v>0</v>
      </c>
      <c r="AO31" s="9" t="b">
        <f t="shared" si="11"/>
        <v>0</v>
      </c>
      <c r="AP31" s="9" t="b">
        <f t="shared" si="12"/>
        <v>0</v>
      </c>
      <c r="AQ31" s="9" t="b">
        <f t="shared" si="18"/>
        <v>0</v>
      </c>
      <c r="AR31" s="9" t="b">
        <f t="shared" si="19"/>
        <v>0</v>
      </c>
    </row>
    <row r="32" spans="1:44" s="12" customFormat="1" x14ac:dyDescent="0.2">
      <c r="A32" s="117">
        <v>20</v>
      </c>
      <c r="B32" s="285"/>
      <c r="C32" s="285"/>
      <c r="D32" s="118"/>
      <c r="E32" s="119"/>
      <c r="F32" s="119"/>
      <c r="G32" s="118"/>
      <c r="H32" s="119"/>
      <c r="I32" s="119"/>
      <c r="J32" s="120"/>
      <c r="K32" s="121"/>
      <c r="L32" s="122"/>
      <c r="M32" s="71" t="str">
        <f t="shared" si="20"/>
        <v/>
      </c>
      <c r="N32" s="65">
        <f t="shared" si="13"/>
        <v>0</v>
      </c>
      <c r="O32" s="65">
        <f t="shared" si="13"/>
        <v>0</v>
      </c>
      <c r="P32" s="65">
        <f t="shared" si="14"/>
        <v>0</v>
      </c>
      <c r="Q32" s="65">
        <f t="shared" si="14"/>
        <v>0</v>
      </c>
      <c r="R32" s="62">
        <f t="shared" si="1"/>
        <v>0</v>
      </c>
      <c r="S32" s="21" t="str">
        <f t="shared" si="2"/>
        <v/>
      </c>
      <c r="T32" s="21" t="str">
        <f t="shared" si="3"/>
        <v/>
      </c>
      <c r="U32" s="43" t="str">
        <f t="shared" si="21"/>
        <v/>
      </c>
      <c r="V32" s="43" t="str">
        <f t="shared" si="15"/>
        <v/>
      </c>
      <c r="W32" s="43" t="str">
        <f t="shared" si="22"/>
        <v/>
      </c>
      <c r="X32" s="21" t="str">
        <f t="shared" si="23"/>
        <v/>
      </c>
      <c r="Y32" s="21" t="str">
        <f t="shared" si="24"/>
        <v/>
      </c>
      <c r="Z32" s="21" t="str">
        <f t="shared" si="25"/>
        <v/>
      </c>
      <c r="AA32" s="21" t="str">
        <f t="shared" si="4"/>
        <v/>
      </c>
      <c r="AB32" s="21" t="str">
        <f t="shared" si="5"/>
        <v/>
      </c>
      <c r="AC32" s="21" t="str">
        <f t="shared" si="6"/>
        <v/>
      </c>
      <c r="AD32" s="21" t="str">
        <f t="shared" si="7"/>
        <v/>
      </c>
      <c r="AE32" s="21" t="str">
        <f t="shared" si="8"/>
        <v/>
      </c>
      <c r="AF32" s="36"/>
      <c r="AG32" s="11" t="b">
        <f t="shared" si="16"/>
        <v>0</v>
      </c>
      <c r="AH32" s="11" t="b">
        <f t="shared" si="26"/>
        <v>0</v>
      </c>
      <c r="AI32" s="11" t="b">
        <f t="shared" si="27"/>
        <v>0</v>
      </c>
      <c r="AJ32" s="11" t="b">
        <f t="shared" si="9"/>
        <v>0</v>
      </c>
      <c r="AK32" s="11" t="b">
        <f t="shared" si="10"/>
        <v>0</v>
      </c>
      <c r="AL32" s="11" t="b">
        <f t="shared" si="17"/>
        <v>0</v>
      </c>
      <c r="AM32" s="11" t="b">
        <f t="shared" si="17"/>
        <v>0</v>
      </c>
      <c r="AN32" s="11" t="b">
        <f t="shared" si="17"/>
        <v>0</v>
      </c>
      <c r="AO32" s="11" t="b">
        <f t="shared" si="11"/>
        <v>0</v>
      </c>
      <c r="AP32" s="11" t="b">
        <f t="shared" si="12"/>
        <v>0</v>
      </c>
      <c r="AQ32" s="11" t="b">
        <f t="shared" si="18"/>
        <v>0</v>
      </c>
      <c r="AR32" s="11" t="b">
        <f t="shared" si="19"/>
        <v>0</v>
      </c>
    </row>
    <row r="33" spans="1:44" x14ac:dyDescent="0.2">
      <c r="A33" s="10">
        <v>21</v>
      </c>
      <c r="B33" s="277"/>
      <c r="C33" s="277"/>
      <c r="D33" s="25"/>
      <c r="E33" s="60"/>
      <c r="F33" s="60"/>
      <c r="G33" s="25"/>
      <c r="H33" s="60"/>
      <c r="I33" s="60"/>
      <c r="J33" s="6"/>
      <c r="K33" s="32"/>
      <c r="L33" s="111"/>
      <c r="M33" s="70" t="str">
        <f t="shared" si="20"/>
        <v/>
      </c>
      <c r="N33" s="64">
        <f t="shared" si="13"/>
        <v>0</v>
      </c>
      <c r="O33" s="64">
        <f t="shared" si="13"/>
        <v>0</v>
      </c>
      <c r="P33" s="64">
        <f t="shared" si="14"/>
        <v>0</v>
      </c>
      <c r="Q33" s="64">
        <f t="shared" si="14"/>
        <v>0</v>
      </c>
      <c r="R33" s="61">
        <f t="shared" si="1"/>
        <v>0</v>
      </c>
      <c r="S33" s="22" t="str">
        <f t="shared" si="2"/>
        <v/>
      </c>
      <c r="T33" s="22" t="str">
        <f t="shared" si="3"/>
        <v/>
      </c>
      <c r="U33" s="63" t="str">
        <f t="shared" si="21"/>
        <v/>
      </c>
      <c r="V33" s="63" t="str">
        <f t="shared" si="15"/>
        <v/>
      </c>
      <c r="W33" s="63" t="str">
        <f t="shared" si="22"/>
        <v/>
      </c>
      <c r="X33" s="20" t="str">
        <f t="shared" si="23"/>
        <v/>
      </c>
      <c r="Y33" s="20" t="str">
        <f t="shared" si="24"/>
        <v/>
      </c>
      <c r="Z33" s="20" t="str">
        <f t="shared" si="25"/>
        <v/>
      </c>
      <c r="AA33" s="20" t="str">
        <f t="shared" si="4"/>
        <v/>
      </c>
      <c r="AB33" s="20" t="str">
        <f t="shared" si="5"/>
        <v/>
      </c>
      <c r="AC33" s="20" t="str">
        <f t="shared" si="6"/>
        <v/>
      </c>
      <c r="AD33" s="20" t="str">
        <f t="shared" si="7"/>
        <v/>
      </c>
      <c r="AE33" s="20" t="str">
        <f t="shared" si="8"/>
        <v/>
      </c>
      <c r="AF33" s="34"/>
      <c r="AG33" s="9" t="b">
        <f t="shared" si="16"/>
        <v>0</v>
      </c>
      <c r="AH33" s="9" t="b">
        <f t="shared" si="26"/>
        <v>0</v>
      </c>
      <c r="AI33" s="9" t="b">
        <f t="shared" si="27"/>
        <v>0</v>
      </c>
      <c r="AJ33" s="9" t="b">
        <f t="shared" si="9"/>
        <v>0</v>
      </c>
      <c r="AK33" s="9" t="b">
        <f t="shared" si="10"/>
        <v>0</v>
      </c>
      <c r="AL33" s="9" t="b">
        <f t="shared" si="17"/>
        <v>0</v>
      </c>
      <c r="AM33" s="9" t="b">
        <f t="shared" si="17"/>
        <v>0</v>
      </c>
      <c r="AN33" s="9" t="b">
        <f t="shared" si="17"/>
        <v>0</v>
      </c>
      <c r="AO33" s="9" t="b">
        <f t="shared" si="11"/>
        <v>0</v>
      </c>
      <c r="AP33" s="9" t="b">
        <f t="shared" si="12"/>
        <v>0</v>
      </c>
      <c r="AQ33" s="9" t="b">
        <f t="shared" si="18"/>
        <v>0</v>
      </c>
      <c r="AR33" s="9" t="b">
        <f t="shared" si="19"/>
        <v>0</v>
      </c>
    </row>
    <row r="34" spans="1:44" s="12" customFormat="1" x14ac:dyDescent="0.2">
      <c r="A34" s="117">
        <v>22</v>
      </c>
      <c r="B34" s="285"/>
      <c r="C34" s="285"/>
      <c r="D34" s="118"/>
      <c r="E34" s="119"/>
      <c r="F34" s="119"/>
      <c r="G34" s="118"/>
      <c r="H34" s="119"/>
      <c r="I34" s="119"/>
      <c r="J34" s="120"/>
      <c r="K34" s="121"/>
      <c r="L34" s="122"/>
      <c r="M34" s="71" t="str">
        <f t="shared" si="20"/>
        <v/>
      </c>
      <c r="N34" s="65">
        <f t="shared" si="13"/>
        <v>0</v>
      </c>
      <c r="O34" s="65">
        <f t="shared" si="13"/>
        <v>0</v>
      </c>
      <c r="P34" s="65">
        <f t="shared" si="14"/>
        <v>0</v>
      </c>
      <c r="Q34" s="65">
        <f t="shared" si="14"/>
        <v>0</v>
      </c>
      <c r="R34" s="62">
        <f t="shared" si="1"/>
        <v>0</v>
      </c>
      <c r="S34" s="21" t="str">
        <f t="shared" si="2"/>
        <v/>
      </c>
      <c r="T34" s="21" t="str">
        <f t="shared" si="3"/>
        <v/>
      </c>
      <c r="U34" s="43" t="str">
        <f t="shared" si="21"/>
        <v/>
      </c>
      <c r="V34" s="43" t="str">
        <f t="shared" si="15"/>
        <v/>
      </c>
      <c r="W34" s="43" t="str">
        <f t="shared" si="22"/>
        <v/>
      </c>
      <c r="X34" s="21" t="str">
        <f t="shared" si="23"/>
        <v/>
      </c>
      <c r="Y34" s="21" t="str">
        <f t="shared" si="24"/>
        <v/>
      </c>
      <c r="Z34" s="21" t="str">
        <f t="shared" si="25"/>
        <v/>
      </c>
      <c r="AA34" s="21" t="str">
        <f t="shared" si="4"/>
        <v/>
      </c>
      <c r="AB34" s="21" t="str">
        <f t="shared" si="5"/>
        <v/>
      </c>
      <c r="AC34" s="21" t="str">
        <f t="shared" si="6"/>
        <v/>
      </c>
      <c r="AD34" s="21" t="str">
        <f t="shared" si="7"/>
        <v/>
      </c>
      <c r="AE34" s="21" t="str">
        <f t="shared" si="8"/>
        <v/>
      </c>
      <c r="AF34" s="36"/>
      <c r="AG34" s="11" t="b">
        <f t="shared" si="16"/>
        <v>0</v>
      </c>
      <c r="AH34" s="11" t="b">
        <f t="shared" si="26"/>
        <v>0</v>
      </c>
      <c r="AI34" s="11" t="b">
        <f t="shared" si="27"/>
        <v>0</v>
      </c>
      <c r="AJ34" s="11" t="b">
        <f t="shared" si="9"/>
        <v>0</v>
      </c>
      <c r="AK34" s="11" t="b">
        <f t="shared" si="10"/>
        <v>0</v>
      </c>
      <c r="AL34" s="11" t="b">
        <f t="shared" si="17"/>
        <v>0</v>
      </c>
      <c r="AM34" s="11" t="b">
        <f t="shared" si="17"/>
        <v>0</v>
      </c>
      <c r="AN34" s="11" t="b">
        <f t="shared" si="17"/>
        <v>0</v>
      </c>
      <c r="AO34" s="11" t="b">
        <f t="shared" si="11"/>
        <v>0</v>
      </c>
      <c r="AP34" s="11" t="b">
        <f t="shared" si="12"/>
        <v>0</v>
      </c>
      <c r="AQ34" s="11" t="b">
        <f t="shared" si="18"/>
        <v>0</v>
      </c>
      <c r="AR34" s="11" t="b">
        <f t="shared" si="19"/>
        <v>0</v>
      </c>
    </row>
    <row r="35" spans="1:44" x14ac:dyDescent="0.2">
      <c r="A35" s="10">
        <v>23</v>
      </c>
      <c r="B35" s="277"/>
      <c r="C35" s="277"/>
      <c r="D35" s="25"/>
      <c r="E35" s="60"/>
      <c r="F35" s="60"/>
      <c r="G35" s="25"/>
      <c r="H35" s="60"/>
      <c r="I35" s="60"/>
      <c r="J35" s="6"/>
      <c r="K35" s="32"/>
      <c r="L35" s="111"/>
      <c r="M35" s="70" t="str">
        <f t="shared" si="20"/>
        <v/>
      </c>
      <c r="N35" s="64">
        <f t="shared" si="13"/>
        <v>0</v>
      </c>
      <c r="O35" s="64">
        <f t="shared" si="13"/>
        <v>0</v>
      </c>
      <c r="P35" s="64">
        <f t="shared" si="14"/>
        <v>0</v>
      </c>
      <c r="Q35" s="64">
        <f t="shared" si="14"/>
        <v>0</v>
      </c>
      <c r="R35" s="61">
        <f t="shared" si="1"/>
        <v>0</v>
      </c>
      <c r="S35" s="22" t="str">
        <f t="shared" si="2"/>
        <v/>
      </c>
      <c r="T35" s="22" t="str">
        <f t="shared" si="3"/>
        <v/>
      </c>
      <c r="U35" s="63" t="str">
        <f t="shared" si="21"/>
        <v/>
      </c>
      <c r="V35" s="63" t="str">
        <f t="shared" si="15"/>
        <v/>
      </c>
      <c r="W35" s="63" t="str">
        <f t="shared" si="22"/>
        <v/>
      </c>
      <c r="X35" s="20" t="str">
        <f t="shared" si="23"/>
        <v/>
      </c>
      <c r="Y35" s="20" t="str">
        <f t="shared" si="24"/>
        <v/>
      </c>
      <c r="Z35" s="20" t="str">
        <f t="shared" si="25"/>
        <v/>
      </c>
      <c r="AA35" s="20" t="str">
        <f t="shared" si="4"/>
        <v/>
      </c>
      <c r="AB35" s="20" t="str">
        <f t="shared" si="5"/>
        <v/>
      </c>
      <c r="AC35" s="20" t="str">
        <f t="shared" si="6"/>
        <v/>
      </c>
      <c r="AD35" s="20" t="str">
        <f t="shared" si="7"/>
        <v/>
      </c>
      <c r="AE35" s="20" t="str">
        <f t="shared" si="8"/>
        <v/>
      </c>
      <c r="AF35" s="34"/>
      <c r="AG35" s="9" t="b">
        <f t="shared" si="16"/>
        <v>0</v>
      </c>
      <c r="AH35" s="9" t="b">
        <f t="shared" si="26"/>
        <v>0</v>
      </c>
      <c r="AI35" s="9" t="b">
        <f t="shared" si="27"/>
        <v>0</v>
      </c>
      <c r="AJ35" s="9" t="b">
        <f t="shared" si="9"/>
        <v>0</v>
      </c>
      <c r="AK35" s="9" t="b">
        <f t="shared" si="10"/>
        <v>0</v>
      </c>
      <c r="AL35" s="9" t="b">
        <f t="shared" si="17"/>
        <v>0</v>
      </c>
      <c r="AM35" s="9" t="b">
        <f t="shared" si="17"/>
        <v>0</v>
      </c>
      <c r="AN35" s="9" t="b">
        <f t="shared" si="17"/>
        <v>0</v>
      </c>
      <c r="AO35" s="9" t="b">
        <f t="shared" si="11"/>
        <v>0</v>
      </c>
      <c r="AP35" s="9" t="b">
        <f t="shared" si="12"/>
        <v>0</v>
      </c>
      <c r="AQ35" s="9" t="b">
        <f t="shared" si="18"/>
        <v>0</v>
      </c>
      <c r="AR35" s="9" t="b">
        <f t="shared" si="19"/>
        <v>0</v>
      </c>
    </row>
    <row r="36" spans="1:44" s="12" customFormat="1" x14ac:dyDescent="0.2">
      <c r="A36" s="117">
        <v>24</v>
      </c>
      <c r="B36" s="285"/>
      <c r="C36" s="285"/>
      <c r="D36" s="118"/>
      <c r="E36" s="119"/>
      <c r="F36" s="119"/>
      <c r="G36" s="118"/>
      <c r="H36" s="119"/>
      <c r="I36" s="119"/>
      <c r="J36" s="120"/>
      <c r="K36" s="121"/>
      <c r="L36" s="122"/>
      <c r="M36" s="71" t="str">
        <f t="shared" si="20"/>
        <v/>
      </c>
      <c r="N36" s="65">
        <f t="shared" si="13"/>
        <v>0</v>
      </c>
      <c r="O36" s="65">
        <f t="shared" si="13"/>
        <v>0</v>
      </c>
      <c r="P36" s="65">
        <f t="shared" si="14"/>
        <v>0</v>
      </c>
      <c r="Q36" s="65">
        <f t="shared" si="14"/>
        <v>0</v>
      </c>
      <c r="R36" s="62">
        <f t="shared" si="1"/>
        <v>0</v>
      </c>
      <c r="S36" s="21" t="str">
        <f t="shared" si="2"/>
        <v/>
      </c>
      <c r="T36" s="21" t="str">
        <f t="shared" si="3"/>
        <v/>
      </c>
      <c r="U36" s="43" t="str">
        <f t="shared" si="21"/>
        <v/>
      </c>
      <c r="V36" s="43" t="str">
        <f t="shared" si="15"/>
        <v/>
      </c>
      <c r="W36" s="43" t="str">
        <f t="shared" si="22"/>
        <v/>
      </c>
      <c r="X36" s="21" t="str">
        <f t="shared" si="23"/>
        <v/>
      </c>
      <c r="Y36" s="21" t="str">
        <f t="shared" si="24"/>
        <v/>
      </c>
      <c r="Z36" s="21" t="str">
        <f t="shared" si="25"/>
        <v/>
      </c>
      <c r="AA36" s="21" t="str">
        <f t="shared" si="4"/>
        <v/>
      </c>
      <c r="AB36" s="21" t="str">
        <f t="shared" si="5"/>
        <v/>
      </c>
      <c r="AC36" s="21" t="str">
        <f t="shared" si="6"/>
        <v/>
      </c>
      <c r="AD36" s="21" t="str">
        <f t="shared" si="7"/>
        <v/>
      </c>
      <c r="AE36" s="21" t="str">
        <f t="shared" si="8"/>
        <v/>
      </c>
      <c r="AF36" s="36"/>
      <c r="AG36" s="11" t="b">
        <f t="shared" si="16"/>
        <v>0</v>
      </c>
      <c r="AH36" s="11" t="b">
        <f t="shared" si="26"/>
        <v>0</v>
      </c>
      <c r="AI36" s="11" t="b">
        <f t="shared" si="27"/>
        <v>0</v>
      </c>
      <c r="AJ36" s="11" t="b">
        <f t="shared" si="9"/>
        <v>0</v>
      </c>
      <c r="AK36" s="11" t="b">
        <f t="shared" si="10"/>
        <v>0</v>
      </c>
      <c r="AL36" s="11" t="b">
        <f t="shared" si="17"/>
        <v>0</v>
      </c>
      <c r="AM36" s="11" t="b">
        <f t="shared" si="17"/>
        <v>0</v>
      </c>
      <c r="AN36" s="11" t="b">
        <f t="shared" si="17"/>
        <v>0</v>
      </c>
      <c r="AO36" s="11" t="b">
        <f t="shared" si="11"/>
        <v>0</v>
      </c>
      <c r="AP36" s="11" t="b">
        <f t="shared" si="12"/>
        <v>0</v>
      </c>
      <c r="AQ36" s="11" t="b">
        <f t="shared" si="18"/>
        <v>0</v>
      </c>
      <c r="AR36" s="11" t="b">
        <f t="shared" si="19"/>
        <v>0</v>
      </c>
    </row>
    <row r="37" spans="1:44" x14ac:dyDescent="0.2">
      <c r="A37" s="10">
        <v>25</v>
      </c>
      <c r="B37" s="277"/>
      <c r="C37" s="277"/>
      <c r="D37" s="25"/>
      <c r="E37" s="60"/>
      <c r="F37" s="60"/>
      <c r="G37" s="25"/>
      <c r="H37" s="60"/>
      <c r="I37" s="60"/>
      <c r="J37" s="6"/>
      <c r="K37" s="32"/>
      <c r="L37" s="72"/>
      <c r="M37" s="70" t="str">
        <f t="shared" si="20"/>
        <v/>
      </c>
      <c r="N37" s="64">
        <f t="shared" si="13"/>
        <v>0</v>
      </c>
      <c r="O37" s="64">
        <f t="shared" si="13"/>
        <v>0</v>
      </c>
      <c r="P37" s="64">
        <f t="shared" si="14"/>
        <v>0</v>
      </c>
      <c r="Q37" s="64">
        <f t="shared" si="14"/>
        <v>0</v>
      </c>
      <c r="R37" s="61">
        <f t="shared" si="1"/>
        <v>0</v>
      </c>
      <c r="S37" s="22" t="str">
        <f t="shared" si="2"/>
        <v/>
      </c>
      <c r="T37" s="22" t="str">
        <f t="shared" si="3"/>
        <v/>
      </c>
      <c r="U37" s="63" t="str">
        <f t="shared" si="21"/>
        <v/>
      </c>
      <c r="V37" s="63" t="str">
        <f t="shared" si="15"/>
        <v/>
      </c>
      <c r="W37" s="63" t="str">
        <f t="shared" si="22"/>
        <v/>
      </c>
      <c r="X37" s="20" t="str">
        <f t="shared" si="23"/>
        <v/>
      </c>
      <c r="Y37" s="20" t="str">
        <f t="shared" si="24"/>
        <v/>
      </c>
      <c r="Z37" s="20" t="str">
        <f t="shared" si="25"/>
        <v/>
      </c>
      <c r="AA37" s="20" t="str">
        <f t="shared" si="4"/>
        <v/>
      </c>
      <c r="AB37" s="20" t="str">
        <f t="shared" si="5"/>
        <v/>
      </c>
      <c r="AC37" s="20" t="str">
        <f t="shared" si="6"/>
        <v/>
      </c>
      <c r="AD37" s="20" t="str">
        <f t="shared" si="7"/>
        <v/>
      </c>
      <c r="AE37" s="20" t="str">
        <f t="shared" si="8"/>
        <v/>
      </c>
      <c r="AF37" s="34"/>
      <c r="AG37" s="9" t="b">
        <f t="shared" si="16"/>
        <v>0</v>
      </c>
      <c r="AH37" s="9" t="b">
        <f t="shared" si="26"/>
        <v>0</v>
      </c>
      <c r="AI37" s="9" t="b">
        <f t="shared" si="27"/>
        <v>0</v>
      </c>
      <c r="AJ37" s="9" t="b">
        <f t="shared" si="9"/>
        <v>0</v>
      </c>
      <c r="AK37" s="9" t="b">
        <f t="shared" si="10"/>
        <v>0</v>
      </c>
      <c r="AL37" s="9" t="b">
        <f t="shared" si="17"/>
        <v>0</v>
      </c>
      <c r="AM37" s="9" t="b">
        <f t="shared" si="17"/>
        <v>0</v>
      </c>
      <c r="AN37" s="9" t="b">
        <f t="shared" si="17"/>
        <v>0</v>
      </c>
      <c r="AO37" s="9" t="b">
        <f t="shared" si="11"/>
        <v>0</v>
      </c>
      <c r="AP37" s="9" t="b">
        <f t="shared" si="12"/>
        <v>0</v>
      </c>
      <c r="AQ37" s="9" t="b">
        <f t="shared" si="18"/>
        <v>0</v>
      </c>
      <c r="AR37" s="9" t="b">
        <f t="shared" si="19"/>
        <v>0</v>
      </c>
    </row>
    <row r="38" spans="1:44" s="13" customFormat="1" x14ac:dyDescent="0.2">
      <c r="A38" s="117">
        <v>26</v>
      </c>
      <c r="B38" s="285"/>
      <c r="C38" s="285"/>
      <c r="D38" s="118"/>
      <c r="E38" s="119"/>
      <c r="F38" s="119"/>
      <c r="G38" s="118"/>
      <c r="H38" s="119"/>
      <c r="I38" s="119"/>
      <c r="J38" s="120"/>
      <c r="K38" s="121"/>
      <c r="L38" s="122"/>
      <c r="M38" s="71" t="str">
        <f t="shared" si="20"/>
        <v/>
      </c>
      <c r="N38" s="65">
        <f t="shared" si="13"/>
        <v>0</v>
      </c>
      <c r="O38" s="65">
        <f t="shared" si="13"/>
        <v>0</v>
      </c>
      <c r="P38" s="65">
        <f t="shared" si="14"/>
        <v>0</v>
      </c>
      <c r="Q38" s="65">
        <f t="shared" si="14"/>
        <v>0</v>
      </c>
      <c r="R38" s="62">
        <f t="shared" si="1"/>
        <v>0</v>
      </c>
      <c r="S38" s="21" t="str">
        <f t="shared" si="2"/>
        <v/>
      </c>
      <c r="T38" s="21" t="str">
        <f t="shared" si="3"/>
        <v/>
      </c>
      <c r="U38" s="43" t="str">
        <f t="shared" si="21"/>
        <v/>
      </c>
      <c r="V38" s="43" t="str">
        <f t="shared" si="15"/>
        <v/>
      </c>
      <c r="W38" s="43" t="str">
        <f t="shared" si="22"/>
        <v/>
      </c>
      <c r="X38" s="21" t="str">
        <f t="shared" si="23"/>
        <v/>
      </c>
      <c r="Y38" s="21" t="str">
        <f t="shared" si="24"/>
        <v/>
      </c>
      <c r="Z38" s="21" t="str">
        <f t="shared" si="25"/>
        <v/>
      </c>
      <c r="AA38" s="21" t="str">
        <f t="shared" si="4"/>
        <v/>
      </c>
      <c r="AB38" s="21" t="str">
        <f t="shared" si="5"/>
        <v/>
      </c>
      <c r="AC38" s="21" t="str">
        <f t="shared" si="6"/>
        <v/>
      </c>
      <c r="AD38" s="21" t="str">
        <f t="shared" si="7"/>
        <v/>
      </c>
      <c r="AE38" s="21" t="str">
        <f t="shared" si="8"/>
        <v/>
      </c>
      <c r="AF38" s="36"/>
      <c r="AG38" s="11" t="b">
        <f t="shared" si="16"/>
        <v>0</v>
      </c>
      <c r="AH38" s="11" t="b">
        <f t="shared" si="26"/>
        <v>0</v>
      </c>
      <c r="AI38" s="11" t="b">
        <f t="shared" si="27"/>
        <v>0</v>
      </c>
      <c r="AJ38" s="11" t="b">
        <f t="shared" si="9"/>
        <v>0</v>
      </c>
      <c r="AK38" s="11" t="b">
        <f t="shared" si="10"/>
        <v>0</v>
      </c>
      <c r="AL38" s="11" t="b">
        <f t="shared" si="17"/>
        <v>0</v>
      </c>
      <c r="AM38" s="11" t="b">
        <f t="shared" si="17"/>
        <v>0</v>
      </c>
      <c r="AN38" s="11" t="b">
        <f t="shared" si="17"/>
        <v>0</v>
      </c>
      <c r="AO38" s="11" t="b">
        <f t="shared" si="11"/>
        <v>0</v>
      </c>
      <c r="AP38" s="11" t="b">
        <f t="shared" si="12"/>
        <v>0</v>
      </c>
      <c r="AQ38" s="11" t="b">
        <f t="shared" si="18"/>
        <v>0</v>
      </c>
      <c r="AR38" s="11" t="b">
        <f t="shared" si="19"/>
        <v>0</v>
      </c>
    </row>
    <row r="39" spans="1:44" s="1" customFormat="1" x14ac:dyDescent="0.2">
      <c r="A39" s="10">
        <v>27</v>
      </c>
      <c r="B39" s="277"/>
      <c r="C39" s="277"/>
      <c r="D39" s="25"/>
      <c r="E39" s="60"/>
      <c r="F39" s="60"/>
      <c r="G39" s="25"/>
      <c r="H39" s="60"/>
      <c r="I39" s="60"/>
      <c r="J39" s="6"/>
      <c r="K39" s="32"/>
      <c r="L39" s="72"/>
      <c r="M39" s="70" t="str">
        <f t="shared" si="20"/>
        <v/>
      </c>
      <c r="N39" s="64">
        <f t="shared" si="13"/>
        <v>0</v>
      </c>
      <c r="O39" s="64">
        <f t="shared" si="13"/>
        <v>0</v>
      </c>
      <c r="P39" s="64">
        <f t="shared" si="14"/>
        <v>0</v>
      </c>
      <c r="Q39" s="64">
        <f t="shared" si="14"/>
        <v>0</v>
      </c>
      <c r="R39" s="61">
        <f t="shared" si="1"/>
        <v>0</v>
      </c>
      <c r="S39" s="22" t="str">
        <f t="shared" si="2"/>
        <v/>
      </c>
      <c r="T39" s="22" t="str">
        <f t="shared" si="3"/>
        <v/>
      </c>
      <c r="U39" s="63" t="str">
        <f t="shared" si="21"/>
        <v/>
      </c>
      <c r="V39" s="63" t="str">
        <f t="shared" si="15"/>
        <v/>
      </c>
      <c r="W39" s="63" t="str">
        <f t="shared" si="22"/>
        <v/>
      </c>
      <c r="X39" s="20" t="str">
        <f t="shared" si="23"/>
        <v/>
      </c>
      <c r="Y39" s="20" t="str">
        <f t="shared" si="24"/>
        <v/>
      </c>
      <c r="Z39" s="20" t="str">
        <f t="shared" si="25"/>
        <v/>
      </c>
      <c r="AA39" s="20" t="str">
        <f t="shared" si="4"/>
        <v/>
      </c>
      <c r="AB39" s="20" t="str">
        <f t="shared" si="5"/>
        <v/>
      </c>
      <c r="AC39" s="20" t="str">
        <f t="shared" si="6"/>
        <v/>
      </c>
      <c r="AD39" s="20" t="str">
        <f t="shared" si="7"/>
        <v/>
      </c>
      <c r="AE39" s="20" t="str">
        <f t="shared" si="8"/>
        <v/>
      </c>
      <c r="AF39" s="34"/>
      <c r="AG39" s="9" t="b">
        <f t="shared" si="16"/>
        <v>0</v>
      </c>
      <c r="AH39" s="9" t="b">
        <f t="shared" si="26"/>
        <v>0</v>
      </c>
      <c r="AI39" s="9" t="b">
        <f t="shared" si="27"/>
        <v>0</v>
      </c>
      <c r="AJ39" s="9" t="b">
        <f t="shared" si="9"/>
        <v>0</v>
      </c>
      <c r="AK39" s="9" t="b">
        <f t="shared" si="10"/>
        <v>0</v>
      </c>
      <c r="AL39" s="9" t="b">
        <f t="shared" si="17"/>
        <v>0</v>
      </c>
      <c r="AM39" s="9" t="b">
        <f t="shared" si="17"/>
        <v>0</v>
      </c>
      <c r="AN39" s="9" t="b">
        <f t="shared" si="17"/>
        <v>0</v>
      </c>
      <c r="AO39" s="9" t="b">
        <f t="shared" si="11"/>
        <v>0</v>
      </c>
      <c r="AP39" s="9" t="b">
        <f t="shared" si="12"/>
        <v>0</v>
      </c>
      <c r="AQ39" s="9" t="b">
        <f t="shared" si="18"/>
        <v>0</v>
      </c>
      <c r="AR39" s="9" t="b">
        <f t="shared" si="19"/>
        <v>0</v>
      </c>
    </row>
    <row r="40" spans="1:44" s="13" customFormat="1" x14ac:dyDescent="0.2">
      <c r="A40" s="117">
        <v>28</v>
      </c>
      <c r="B40" s="285"/>
      <c r="C40" s="285"/>
      <c r="D40" s="118"/>
      <c r="E40" s="119"/>
      <c r="F40" s="119"/>
      <c r="G40" s="118"/>
      <c r="H40" s="119"/>
      <c r="I40" s="119"/>
      <c r="J40" s="120"/>
      <c r="K40" s="121"/>
      <c r="L40" s="122"/>
      <c r="M40" s="71" t="str">
        <f t="shared" si="20"/>
        <v/>
      </c>
      <c r="N40" s="65">
        <f t="shared" si="13"/>
        <v>0</v>
      </c>
      <c r="O40" s="65">
        <f t="shared" si="13"/>
        <v>0</v>
      </c>
      <c r="P40" s="65">
        <f t="shared" si="14"/>
        <v>0</v>
      </c>
      <c r="Q40" s="65">
        <f t="shared" si="14"/>
        <v>0</v>
      </c>
      <c r="R40" s="62">
        <f t="shared" si="1"/>
        <v>0</v>
      </c>
      <c r="S40" s="21" t="str">
        <f t="shared" si="2"/>
        <v/>
      </c>
      <c r="T40" s="21" t="str">
        <f t="shared" si="3"/>
        <v/>
      </c>
      <c r="U40" s="43" t="str">
        <f t="shared" si="21"/>
        <v/>
      </c>
      <c r="V40" s="43" t="str">
        <f t="shared" si="15"/>
        <v/>
      </c>
      <c r="W40" s="43" t="str">
        <f t="shared" si="22"/>
        <v/>
      </c>
      <c r="X40" s="21" t="str">
        <f t="shared" si="23"/>
        <v/>
      </c>
      <c r="Y40" s="21" t="str">
        <f t="shared" si="24"/>
        <v/>
      </c>
      <c r="Z40" s="21" t="str">
        <f t="shared" si="25"/>
        <v/>
      </c>
      <c r="AA40" s="21" t="str">
        <f t="shared" si="4"/>
        <v/>
      </c>
      <c r="AB40" s="21" t="str">
        <f t="shared" si="5"/>
        <v/>
      </c>
      <c r="AC40" s="21" t="str">
        <f t="shared" si="6"/>
        <v/>
      </c>
      <c r="AD40" s="21" t="str">
        <f t="shared" si="7"/>
        <v/>
      </c>
      <c r="AE40" s="21" t="str">
        <f t="shared" si="8"/>
        <v/>
      </c>
      <c r="AF40" s="36"/>
      <c r="AG40" s="11" t="b">
        <f t="shared" si="16"/>
        <v>0</v>
      </c>
      <c r="AH40" s="11" t="b">
        <f t="shared" si="26"/>
        <v>0</v>
      </c>
      <c r="AI40" s="11" t="b">
        <f t="shared" si="27"/>
        <v>0</v>
      </c>
      <c r="AJ40" s="11" t="b">
        <f t="shared" si="9"/>
        <v>0</v>
      </c>
      <c r="AK40" s="11" t="b">
        <f t="shared" si="10"/>
        <v>0</v>
      </c>
      <c r="AL40" s="11" t="b">
        <f t="shared" si="17"/>
        <v>0</v>
      </c>
      <c r="AM40" s="11" t="b">
        <f t="shared" si="17"/>
        <v>0</v>
      </c>
      <c r="AN40" s="11" t="b">
        <f t="shared" si="17"/>
        <v>0</v>
      </c>
      <c r="AO40" s="11" t="b">
        <f t="shared" si="11"/>
        <v>0</v>
      </c>
      <c r="AP40" s="11" t="b">
        <f t="shared" si="12"/>
        <v>0</v>
      </c>
      <c r="AQ40" s="11" t="b">
        <f t="shared" si="18"/>
        <v>0</v>
      </c>
      <c r="AR40" s="11" t="b">
        <f t="shared" si="19"/>
        <v>0</v>
      </c>
    </row>
    <row r="41" spans="1:44" s="1" customFormat="1" ht="13.5" thickBot="1" x14ac:dyDescent="0.25">
      <c r="A41" s="49">
        <v>29</v>
      </c>
      <c r="B41" s="287"/>
      <c r="C41" s="288"/>
      <c r="D41" s="50"/>
      <c r="E41" s="60"/>
      <c r="F41" s="60"/>
      <c r="G41" s="50"/>
      <c r="H41" s="60"/>
      <c r="I41" s="60"/>
      <c r="J41" s="51"/>
      <c r="K41" s="32"/>
      <c r="L41" s="72"/>
      <c r="M41" s="70" t="str">
        <f t="shared" si="20"/>
        <v/>
      </c>
      <c r="N41" s="64">
        <f t="shared" si="13"/>
        <v>0</v>
      </c>
      <c r="O41" s="64">
        <f t="shared" si="13"/>
        <v>0</v>
      </c>
      <c r="P41" s="64">
        <f t="shared" si="14"/>
        <v>0</v>
      </c>
      <c r="Q41" s="64">
        <f t="shared" si="14"/>
        <v>0</v>
      </c>
      <c r="R41" s="61">
        <f t="shared" si="1"/>
        <v>0</v>
      </c>
      <c r="S41" s="22" t="str">
        <f t="shared" si="2"/>
        <v/>
      </c>
      <c r="T41" s="22" t="str">
        <f t="shared" si="3"/>
        <v/>
      </c>
      <c r="U41" s="63" t="str">
        <f t="shared" si="21"/>
        <v/>
      </c>
      <c r="V41" s="63" t="str">
        <f t="shared" si="15"/>
        <v/>
      </c>
      <c r="W41" s="63" t="str">
        <f t="shared" si="22"/>
        <v/>
      </c>
      <c r="X41" s="20" t="str">
        <f t="shared" si="23"/>
        <v/>
      </c>
      <c r="Y41" s="20" t="str">
        <f t="shared" si="24"/>
        <v/>
      </c>
      <c r="Z41" s="20" t="str">
        <f t="shared" si="25"/>
        <v/>
      </c>
      <c r="AA41" s="20" t="str">
        <f t="shared" si="4"/>
        <v/>
      </c>
      <c r="AB41" s="20" t="str">
        <f t="shared" si="5"/>
        <v/>
      </c>
      <c r="AC41" s="20" t="str">
        <f t="shared" si="6"/>
        <v/>
      </c>
      <c r="AD41" s="20" t="str">
        <f t="shared" si="7"/>
        <v/>
      </c>
      <c r="AE41" s="20" t="str">
        <f t="shared" si="8"/>
        <v/>
      </c>
      <c r="AF41" s="34"/>
      <c r="AG41" s="9" t="b">
        <f t="shared" si="16"/>
        <v>0</v>
      </c>
      <c r="AH41" s="9" t="b">
        <f t="shared" si="26"/>
        <v>0</v>
      </c>
      <c r="AI41" s="9" t="b">
        <f t="shared" si="27"/>
        <v>0</v>
      </c>
      <c r="AJ41" s="9" t="b">
        <f t="shared" si="9"/>
        <v>0</v>
      </c>
      <c r="AK41" s="9" t="b">
        <f t="shared" si="10"/>
        <v>0</v>
      </c>
      <c r="AL41" s="9" t="b">
        <f t="shared" si="17"/>
        <v>0</v>
      </c>
      <c r="AM41" s="9" t="b">
        <f t="shared" si="17"/>
        <v>0</v>
      </c>
      <c r="AN41" s="9" t="b">
        <f t="shared" si="17"/>
        <v>0</v>
      </c>
      <c r="AO41" s="9" t="b">
        <f t="shared" si="11"/>
        <v>0</v>
      </c>
      <c r="AP41" s="9" t="b">
        <f t="shared" si="12"/>
        <v>0</v>
      </c>
      <c r="AQ41" s="9" t="b">
        <f t="shared" si="18"/>
        <v>0</v>
      </c>
      <c r="AR41" s="9" t="b">
        <f t="shared" si="19"/>
        <v>0</v>
      </c>
    </row>
    <row r="42" spans="1:44" ht="13.5" thickBot="1" x14ac:dyDescent="0.25">
      <c r="A42" s="231" t="s">
        <v>48</v>
      </c>
      <c r="B42" s="232"/>
      <c r="C42" s="232"/>
      <c r="D42" s="79" t="s">
        <v>84</v>
      </c>
      <c r="E42" s="235" t="s">
        <v>83</v>
      </c>
      <c r="F42" s="235"/>
      <c r="G42" s="79" t="s">
        <v>81</v>
      </c>
      <c r="H42" s="235" t="s">
        <v>82</v>
      </c>
      <c r="I42" s="235"/>
      <c r="J42" s="235"/>
      <c r="K42" s="236"/>
      <c r="L42" s="67"/>
      <c r="M42" s="59" t="str">
        <f>IF(L42="","&lt;-- pro přepočet na m2 napište x","&lt;-- pro přepočet na tabule smažte x")</f>
        <v>&lt;-- pro přepočet na m2 napište x</v>
      </c>
      <c r="N42" s="4"/>
      <c r="O42" s="4"/>
      <c r="P42" s="4"/>
      <c r="Q42" s="4"/>
      <c r="R42" s="4"/>
      <c r="S42" s="52">
        <f>SUM(S13:S41)</f>
        <v>0</v>
      </c>
      <c r="T42" s="52">
        <f>SUM(T13:T41)</f>
        <v>0</v>
      </c>
      <c r="U42" s="52"/>
      <c r="V42" s="52"/>
      <c r="W42" s="52">
        <f t="shared" ref="W42:AE42" si="28">SUM(W13:W41)</f>
        <v>0</v>
      </c>
      <c r="X42" s="52">
        <f t="shared" si="28"/>
        <v>0</v>
      </c>
      <c r="Y42" s="52">
        <f t="shared" si="28"/>
        <v>0</v>
      </c>
      <c r="Z42" s="52">
        <f t="shared" si="28"/>
        <v>0</v>
      </c>
      <c r="AA42" s="52">
        <f t="shared" si="28"/>
        <v>0</v>
      </c>
      <c r="AB42" s="52">
        <f t="shared" si="28"/>
        <v>0</v>
      </c>
      <c r="AC42" s="52">
        <f t="shared" si="28"/>
        <v>0</v>
      </c>
      <c r="AD42" s="52">
        <f t="shared" si="28"/>
        <v>0</v>
      </c>
      <c r="AE42" s="52">
        <f t="shared" si="28"/>
        <v>0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4" ht="15" customHeight="1" x14ac:dyDescent="0.2">
      <c r="A43" s="233" t="str">
        <f>IF(G43&gt;0,CONCATENATE("Plošný materiál   (",CONCATENATE(CEILING(T42*1.17/5.8,1)," tab."),")"),"Plošný materiál")</f>
        <v>Plošný materiál</v>
      </c>
      <c r="B43" s="234"/>
      <c r="C43" s="234"/>
      <c r="D43" s="84">
        <f>IF(OR(E7="",G43=0),1*0,E7)</f>
        <v>0</v>
      </c>
      <c r="E43" s="237" t="str">
        <f>IFERROR(IFERROR(IF(OR(C7="",G43=0),"-",MID(C7,SEARCH(" ",C7,SEARCH(",",C7)-3)+1,LEN(C7)-SEARCH(" ",C7,SEARCH(",",C7)-3)+1)),MID(C7,1,SEARCH(" ",C7))),C7)</f>
        <v>-</v>
      </c>
      <c r="F43" s="237"/>
      <c r="G43" s="54">
        <f>IF(L42="x",ROUND(T42*1.17,2),CEILING(T42*1.17/5.8,1)*5.8)</f>
        <v>0</v>
      </c>
      <c r="H43" s="241">
        <f t="shared" ref="H43:H49" si="29">G43*D43</f>
        <v>0</v>
      </c>
      <c r="I43" s="241"/>
      <c r="J43" s="241"/>
      <c r="K43" s="242"/>
      <c r="L43" s="55" t="s">
        <v>44</v>
      </c>
      <c r="M43" s="240" t="str">
        <f>IF(L42="x","Formulář počítá množství materiálu (včetně 17 % prořezu) a jeho cenu na m2.","Formulář počítá množství materiálu (včetně 17 % prořezu) a jeho cenu na celé tabule.")</f>
        <v>Formulář počítá množství materiálu (včetně 17 % prořezu) a jeho cenu na celé tabule.</v>
      </c>
      <c r="N43" s="4"/>
      <c r="O43" s="4"/>
      <c r="P43" s="4"/>
      <c r="Q43" s="4"/>
      <c r="R43" s="4"/>
      <c r="S43" s="173" t="s">
        <v>16</v>
      </c>
      <c r="T43" s="173" t="s">
        <v>12</v>
      </c>
      <c r="U43" s="173" t="s">
        <v>13</v>
      </c>
      <c r="V43" s="173" t="s">
        <v>14</v>
      </c>
      <c r="W43" s="171" t="s">
        <v>54</v>
      </c>
      <c r="X43" s="173" t="s">
        <v>28</v>
      </c>
      <c r="Y43" s="173" t="s">
        <v>29</v>
      </c>
      <c r="Z43" s="173" t="s">
        <v>30</v>
      </c>
      <c r="AA43" s="173" t="s">
        <v>50</v>
      </c>
      <c r="AB43" s="173" t="s">
        <v>31</v>
      </c>
      <c r="AC43" s="173" t="s">
        <v>51</v>
      </c>
      <c r="AD43" s="173" t="s">
        <v>37</v>
      </c>
      <c r="AE43" s="173" t="s">
        <v>38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4" ht="15" customHeight="1" x14ac:dyDescent="0.2">
      <c r="A44" s="149" t="s">
        <v>58</v>
      </c>
      <c r="B44" s="150"/>
      <c r="C44" s="150"/>
      <c r="D44" s="85">
        <f>'Výpis 1'!D44</f>
        <v>10</v>
      </c>
      <c r="E44" s="214" t="str">
        <f>IF(G44=0,"-",CENY!D11)</f>
        <v>-</v>
      </c>
      <c r="F44" s="214"/>
      <c r="G44" s="81">
        <f>ROUND(S42,2)</f>
        <v>0</v>
      </c>
      <c r="H44" s="218">
        <f t="shared" si="29"/>
        <v>0</v>
      </c>
      <c r="I44" s="218"/>
      <c r="J44" s="218"/>
      <c r="K44" s="219"/>
      <c r="L44" s="56" t="s">
        <v>45</v>
      </c>
      <c r="M44" s="240"/>
      <c r="N44" s="38"/>
      <c r="O44" s="38"/>
      <c r="P44" s="38"/>
      <c r="Q44" s="38"/>
      <c r="R44" s="38"/>
      <c r="S44" s="170"/>
      <c r="T44" s="170"/>
      <c r="U44" s="170"/>
      <c r="V44" s="170"/>
      <c r="W44" s="172"/>
      <c r="X44" s="170"/>
      <c r="Y44" s="170"/>
      <c r="Z44" s="170"/>
      <c r="AA44" s="170"/>
      <c r="AB44" s="170"/>
      <c r="AC44" s="170"/>
      <c r="AD44" s="170"/>
      <c r="AE44" s="170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4" ht="15" customHeight="1" x14ac:dyDescent="0.2">
      <c r="A45" s="149" t="s">
        <v>59</v>
      </c>
      <c r="B45" s="150"/>
      <c r="C45" s="150"/>
      <c r="D45" s="87">
        <f>IF(G45=0,1*0,CENY!D6)</f>
        <v>0</v>
      </c>
      <c r="E45" s="214" t="str">
        <f>IF(G45=0,"-",9.985)</f>
        <v>-</v>
      </c>
      <c r="F45" s="214"/>
      <c r="G45" s="81">
        <f>ROUND(W42*1.17,2)</f>
        <v>0</v>
      </c>
      <c r="H45" s="218">
        <f t="shared" si="29"/>
        <v>0</v>
      </c>
      <c r="I45" s="218"/>
      <c r="J45" s="218"/>
      <c r="K45" s="219"/>
      <c r="L45" s="238">
        <f>CEILING(SUM(H43:H52),1)</f>
        <v>0</v>
      </c>
      <c r="M45" s="240"/>
      <c r="N45" s="39"/>
      <c r="O45" s="39"/>
      <c r="P45" s="39"/>
      <c r="Q45" s="39"/>
      <c r="R45" s="39"/>
      <c r="S45" s="170"/>
      <c r="T45" s="170"/>
      <c r="U45" s="170"/>
      <c r="V45" s="170"/>
      <c r="W45" s="173"/>
      <c r="X45" s="170"/>
      <c r="Y45" s="170"/>
      <c r="Z45" s="170"/>
      <c r="AA45" s="170"/>
      <c r="AB45" s="170"/>
      <c r="AC45" s="170"/>
      <c r="AD45" s="170"/>
      <c r="AE45" s="170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4" ht="15" customHeight="1" thickBot="1" x14ac:dyDescent="0.25">
      <c r="A46" s="149" t="s">
        <v>22</v>
      </c>
      <c r="B46" s="150"/>
      <c r="C46" s="150"/>
      <c r="D46" s="85">
        <f>IF(OR(E8="",G46=0),1*0,E8)</f>
        <v>0</v>
      </c>
      <c r="E46" s="214" t="str">
        <f>IFERROR(IFERROR(IF(OR(C8="",G46=0),"-",MID(C8,SEARCH(" ",C8,SEARCH(",",C8)-3)+1,LEN(C8)-SEARCH(" ",C8,SEARCH(",",C8)-3)+1)),MID(C8,1,SEARCH(" ",C8))),C8)</f>
        <v>-</v>
      </c>
      <c r="F46" s="214"/>
      <c r="G46" s="82">
        <f>ROUND(X42,2)</f>
        <v>0</v>
      </c>
      <c r="H46" s="218">
        <f t="shared" si="29"/>
        <v>0</v>
      </c>
      <c r="I46" s="218"/>
      <c r="J46" s="218"/>
      <c r="K46" s="219"/>
      <c r="L46" s="239"/>
      <c r="M46" s="240"/>
      <c r="N46" s="40"/>
      <c r="O46" s="40" t="s">
        <v>55</v>
      </c>
      <c r="P46" s="40"/>
      <c r="Q46" s="40"/>
      <c r="R46" s="40"/>
      <c r="S46" s="16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4" ht="15" customHeight="1" x14ac:dyDescent="0.2">
      <c r="A47" s="137" t="s">
        <v>21</v>
      </c>
      <c r="B47" s="138"/>
      <c r="C47" s="138"/>
      <c r="D47" s="85">
        <f t="shared" ref="D47:D49" si="30">IF(OR(E9="",G47=0),1*0,E9)</f>
        <v>0</v>
      </c>
      <c r="E47" s="214" t="str">
        <f>IFERROR(IFERROR(IF(OR(C9="",G47=0),"-",MID(C9,SEARCH(" ",C9,SEARCH(",",C9)-3)+1,LEN(C9)-SEARCH(" ",C9,SEARCH(",",C9)-3)+1)),MID(C9,1,SEARCH(" ",C9))),C9)</f>
        <v>-</v>
      </c>
      <c r="F47" s="214"/>
      <c r="G47" s="82">
        <f>ROUND(Y42,2)</f>
        <v>0</v>
      </c>
      <c r="H47" s="218">
        <f t="shared" si="29"/>
        <v>0</v>
      </c>
      <c r="I47" s="218"/>
      <c r="J47" s="218"/>
      <c r="K47" s="219"/>
      <c r="L47" s="55" t="s">
        <v>44</v>
      </c>
      <c r="M47" s="249" t="s">
        <v>94</v>
      </c>
      <c r="N47" s="41"/>
      <c r="O47" s="41"/>
      <c r="P47" s="41"/>
      <c r="Q47" s="41"/>
      <c r="R47" s="41"/>
      <c r="S47" s="16">
        <v>5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4" ht="15" customHeight="1" x14ac:dyDescent="0.2">
      <c r="A48" s="137" t="s">
        <v>23</v>
      </c>
      <c r="B48" s="138"/>
      <c r="C48" s="138"/>
      <c r="D48" s="85">
        <f t="shared" si="30"/>
        <v>0</v>
      </c>
      <c r="E48" s="214" t="str">
        <f>IFERROR(IFERROR(IF(OR(C10="",G48=0),"-",MID(C10,SEARCH(" ",C10,SEARCH(",",C10)-3)+1,LEN(C10)-SEARCH(" ",C10,SEARCH(",",C10)-3)+1)),MID(C10,1,SEARCH(" ",C10))),C10)</f>
        <v>-</v>
      </c>
      <c r="F48" s="214"/>
      <c r="G48" s="82">
        <f>ROUND(Z42,2)</f>
        <v>0</v>
      </c>
      <c r="H48" s="218">
        <f t="shared" si="29"/>
        <v>0</v>
      </c>
      <c r="I48" s="218"/>
      <c r="J48" s="218"/>
      <c r="K48" s="219"/>
      <c r="L48" s="56" t="s">
        <v>46</v>
      </c>
      <c r="M48" s="249"/>
      <c r="N48" s="42"/>
      <c r="O48" s="42"/>
      <c r="P48" s="42"/>
      <c r="Q48" s="42"/>
      <c r="R48" s="42"/>
      <c r="S48" s="16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5" customHeight="1" x14ac:dyDescent="0.2">
      <c r="A49" s="137" t="s">
        <v>27</v>
      </c>
      <c r="B49" s="138"/>
      <c r="C49" s="138"/>
      <c r="D49" s="85">
        <f t="shared" si="30"/>
        <v>0</v>
      </c>
      <c r="E49" s="214" t="str">
        <f>IFERROR(IFERROR(IF(OR(C11="",G49=0),"-",MID(C11,SEARCH(" ",C11,SEARCH(",",C11)-3)+1,LEN(C11)-SEARCH(" ",C11,SEARCH(",",C11)-3)+1)),MID(C11,1,SEARCH(" ",C11))),C11)</f>
        <v>-</v>
      </c>
      <c r="F49" s="214"/>
      <c r="G49" s="82">
        <f>ROUND(AB42,2)</f>
        <v>0</v>
      </c>
      <c r="H49" s="218">
        <f t="shared" si="29"/>
        <v>0</v>
      </c>
      <c r="I49" s="218"/>
      <c r="J49" s="218"/>
      <c r="K49" s="219"/>
      <c r="L49" s="238">
        <f>CEILING(L45*1.21,1)</f>
        <v>0</v>
      </c>
      <c r="M49" s="249"/>
      <c r="N49" s="42"/>
      <c r="O49" s="42"/>
      <c r="P49" s="42"/>
      <c r="Q49" s="42"/>
      <c r="R49" s="42"/>
      <c r="S49" s="16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5" customHeight="1" thickBot="1" x14ac:dyDescent="0.25">
      <c r="A50" s="137" t="str">
        <f>IF(AND(AA42=0,AC42=0),"Papírová hrana",IF(AC42=0,"Papírová hrana 22mm",IF(AA42=0,"Papírová hrana 42 mm","Papírová hrana 22 mm + 42 mm")))</f>
        <v>Papírová hrana</v>
      </c>
      <c r="B50" s="138"/>
      <c r="C50" s="138"/>
      <c r="D50" s="87">
        <f>IF(AND(AA42=0,AC42=0),0*1,IF(AC42=0,CONCATENATE(CENY!D9," Kč"),IF(AA42=0,CONCATENATE(CENY!D10," Kč"),CONCATENATE(CENY!D9,"Kč + ",CENY!D10," Kč"))))</f>
        <v>0</v>
      </c>
      <c r="E50" s="250" t="str">
        <f>IF(OR(AA42=0,AC42=0),"-","")</f>
        <v>-</v>
      </c>
      <c r="F50" s="250"/>
      <c r="G50" s="80">
        <f>IF(AND(AA42=0,AC42=0),ROUND(AA42,2),IF(AC42=0,ROUND(AA42,2),IF(AA42=0,ROUND(AC42,2),CONCATENATE(ROUND(AA42,2)," + ",ROUND(AC42,2)))))</f>
        <v>0</v>
      </c>
      <c r="H50" s="218">
        <f>AA42*CENY!D9+AC42*CENY!D10</f>
        <v>0</v>
      </c>
      <c r="I50" s="218"/>
      <c r="J50" s="218"/>
      <c r="K50" s="219"/>
      <c r="L50" s="239"/>
      <c r="M50" s="249"/>
      <c r="N50" s="41"/>
      <c r="O50" s="41"/>
      <c r="P50" s="41"/>
      <c r="Q50" s="41"/>
      <c r="R50" s="41"/>
      <c r="S50" s="16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5" customHeight="1" x14ac:dyDescent="0.2">
      <c r="A51" s="137" t="s">
        <v>86</v>
      </c>
      <c r="B51" s="138"/>
      <c r="C51" s="138"/>
      <c r="D51" s="85">
        <f>'Výpis 1'!D51</f>
        <v>16</v>
      </c>
      <c r="E51" s="214" t="str">
        <f>IF(G51=0,"-",CENY!D12)</f>
        <v>-</v>
      </c>
      <c r="F51" s="214"/>
      <c r="G51" s="82">
        <f>ROUND(AD42,2)</f>
        <v>0</v>
      </c>
      <c r="H51" s="218">
        <f>G51*D51</f>
        <v>0</v>
      </c>
      <c r="I51" s="218"/>
      <c r="J51" s="218"/>
      <c r="K51" s="219"/>
      <c r="L51" s="53"/>
      <c r="M51" s="240" t="str">
        <f>IF(AND(AQ11=TRUE,AR11=TRUE),"Výsledná cena se bude lišit o rozdílné ceny ABS 42 mm a cenu materiálu k tuplování!",IF(AND(AQ11=TRUE,AR11=FALSE),"Výsledná cena se bude lišit o rozdílné ceny ABS 42 mm!",IF(AND(AQ11=FALSE,AR11=TRUE),"Výsledná cena se bude lišit o  cenu materiálu k tuplování!","")))</f>
        <v/>
      </c>
    </row>
    <row r="52" spans="1:41" ht="15" customHeight="1" thickBot="1" x14ac:dyDescent="0.25">
      <c r="A52" s="225" t="s">
        <v>87</v>
      </c>
      <c r="B52" s="226"/>
      <c r="C52" s="226"/>
      <c r="D52" s="86">
        <f>'Výpis 1'!D52</f>
        <v>20</v>
      </c>
      <c r="E52" s="215" t="str">
        <f>IF(G52=0,"-",CENY!D13)</f>
        <v>-</v>
      </c>
      <c r="F52" s="215"/>
      <c r="G52" s="83">
        <f>ROUND(AE42,2)</f>
        <v>0</v>
      </c>
      <c r="H52" s="229">
        <f>G52*D52</f>
        <v>0</v>
      </c>
      <c r="I52" s="229"/>
      <c r="J52" s="229"/>
      <c r="K52" s="230"/>
      <c r="L52" s="53" t="s">
        <v>49</v>
      </c>
      <c r="M52" s="240"/>
    </row>
    <row r="53" spans="1:41" ht="12.75" customHeight="1" x14ac:dyDescent="0.2">
      <c r="A53" s="1"/>
      <c r="L53" s="89"/>
      <c r="M53" s="240"/>
    </row>
  </sheetData>
  <sheetProtection algorithmName="SHA-512" hashValue="lIlGs0oQ8tCdF+My1Ww8+hPk57SgH+0kLEh3+a+nNu3RbGWpQdT7bWPYLwiZWOJNf788En4drXK45ZTs3eKeDA==" saltValue="jB2ELJ1SvJeImCjps/OUKw==" spinCount="100000" sheet="1" objects="1" scenarios="1"/>
  <dataConsolidate/>
  <mergeCells count="137">
    <mergeCell ref="V1:AE1"/>
    <mergeCell ref="A2:B2"/>
    <mergeCell ref="C2:G2"/>
    <mergeCell ref="H2:J2"/>
    <mergeCell ref="K2:L2"/>
    <mergeCell ref="M2:M6"/>
    <mergeCell ref="A3:B3"/>
    <mergeCell ref="C3:G3"/>
    <mergeCell ref="H3:J3"/>
    <mergeCell ref="K3:L3"/>
    <mergeCell ref="A4:B4"/>
    <mergeCell ref="C4:G4"/>
    <mergeCell ref="H4:J4"/>
    <mergeCell ref="K4:L4"/>
    <mergeCell ref="A1:D1"/>
    <mergeCell ref="E1:G1"/>
    <mergeCell ref="A7:B7"/>
    <mergeCell ref="C7:D7"/>
    <mergeCell ref="E7:G7"/>
    <mergeCell ref="H7:L8"/>
    <mergeCell ref="A8:B8"/>
    <mergeCell ref="C8:D8"/>
    <mergeCell ref="E8:G8"/>
    <mergeCell ref="A5:B5"/>
    <mergeCell ref="C5:G5"/>
    <mergeCell ref="H5:J5"/>
    <mergeCell ref="K5:L5"/>
    <mergeCell ref="A6:B6"/>
    <mergeCell ref="C6:D6"/>
    <mergeCell ref="E6:G6"/>
    <mergeCell ref="H6:L6"/>
    <mergeCell ref="S8:AE9"/>
    <mergeCell ref="A9:B9"/>
    <mergeCell ref="C9:D9"/>
    <mergeCell ref="E9:G9"/>
    <mergeCell ref="H9:L9"/>
    <mergeCell ref="A10:B10"/>
    <mergeCell ref="C10:D10"/>
    <mergeCell ref="E10:G10"/>
    <mergeCell ref="H10:L11"/>
    <mergeCell ref="S10:S12"/>
    <mergeCell ref="Z10:Z12"/>
    <mergeCell ref="AA10:AA12"/>
    <mergeCell ref="AB10:AB12"/>
    <mergeCell ref="AC10:AC12"/>
    <mergeCell ref="AD10:AD12"/>
    <mergeCell ref="AE10:AE12"/>
    <mergeCell ref="T10:T12"/>
    <mergeCell ref="U10:U12"/>
    <mergeCell ref="V10:V12"/>
    <mergeCell ref="W10:W12"/>
    <mergeCell ref="X10:X12"/>
    <mergeCell ref="Y10:Y12"/>
    <mergeCell ref="B15:C15"/>
    <mergeCell ref="B16:C16"/>
    <mergeCell ref="B17:C17"/>
    <mergeCell ref="B18:C18"/>
    <mergeCell ref="B19:C19"/>
    <mergeCell ref="B20:C20"/>
    <mergeCell ref="A11:B11"/>
    <mergeCell ref="C11:D11"/>
    <mergeCell ref="E11:G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39:C39"/>
    <mergeCell ref="B40:C40"/>
    <mergeCell ref="B41:C41"/>
    <mergeCell ref="A42:C42"/>
    <mergeCell ref="H42:K42"/>
    <mergeCell ref="B33:C33"/>
    <mergeCell ref="B34:C34"/>
    <mergeCell ref="B35:C35"/>
    <mergeCell ref="B36:C36"/>
    <mergeCell ref="B37:C37"/>
    <mergeCell ref="B38:C38"/>
    <mergeCell ref="E42:F42"/>
    <mergeCell ref="AB43:AB45"/>
    <mergeCell ref="AC43:AC45"/>
    <mergeCell ref="AD43:AD45"/>
    <mergeCell ref="AE43:AE45"/>
    <mergeCell ref="A44:C44"/>
    <mergeCell ref="H44:K44"/>
    <mergeCell ref="A45:C45"/>
    <mergeCell ref="U43:U45"/>
    <mergeCell ref="V43:V45"/>
    <mergeCell ref="W43:W45"/>
    <mergeCell ref="X43:X45"/>
    <mergeCell ref="Y43:Y45"/>
    <mergeCell ref="Z43:Z45"/>
    <mergeCell ref="A43:C43"/>
    <mergeCell ref="E43:F43"/>
    <mergeCell ref="H43:K43"/>
    <mergeCell ref="M43:M46"/>
    <mergeCell ref="S43:S45"/>
    <mergeCell ref="T43:T45"/>
    <mergeCell ref="H45:K45"/>
    <mergeCell ref="L45:L46"/>
    <mergeCell ref="H46:K46"/>
    <mergeCell ref="AA43:AA45"/>
    <mergeCell ref="E44:F44"/>
    <mergeCell ref="H52:K52"/>
    <mergeCell ref="M51:M53"/>
    <mergeCell ref="H49:K49"/>
    <mergeCell ref="L49:L50"/>
    <mergeCell ref="A50:C50"/>
    <mergeCell ref="H50:K50"/>
    <mergeCell ref="A51:C51"/>
    <mergeCell ref="H51:K51"/>
    <mergeCell ref="H47:K47"/>
    <mergeCell ref="M47:M50"/>
    <mergeCell ref="A48:C48"/>
    <mergeCell ref="H48:K48"/>
    <mergeCell ref="A49:C49"/>
    <mergeCell ref="A46:C46"/>
    <mergeCell ref="E45:F45"/>
    <mergeCell ref="E46:F46"/>
    <mergeCell ref="E47:F47"/>
    <mergeCell ref="E48:F48"/>
    <mergeCell ref="E49:F49"/>
    <mergeCell ref="E50:F50"/>
    <mergeCell ref="E51:F51"/>
    <mergeCell ref="E52:F52"/>
    <mergeCell ref="A47:C47"/>
    <mergeCell ref="A52:C52"/>
  </mergeCells>
  <conditionalFormatting sqref="M7:R11 N2:R6">
    <cfRule type="notContainsBlanks" dxfId="132" priority="389">
      <formula>LEN(TRIM(M2))&gt;0</formula>
    </cfRule>
  </conditionalFormatting>
  <conditionalFormatting sqref="A41:D41 G41 J41 A36:C40 A13:A35 L16:L38">
    <cfRule type="expression" dxfId="131" priority="386">
      <formula>OR($K13="x",$K13="xx")</formula>
    </cfRule>
  </conditionalFormatting>
  <conditionalFormatting sqref="M42">
    <cfRule type="expression" dxfId="130" priority="385">
      <formula>M42="Lamino účtováno na m2!"</formula>
    </cfRule>
  </conditionalFormatting>
  <conditionalFormatting sqref="M43:M46">
    <cfRule type="expression" dxfId="129" priority="384">
      <formula>L42="x"</formula>
    </cfRule>
  </conditionalFormatting>
  <conditionalFormatting sqref="E41:F41">
    <cfRule type="expression" dxfId="128" priority="382">
      <formula>OR($K41="x",$K41="xx")</formula>
    </cfRule>
  </conditionalFormatting>
  <conditionalFormatting sqref="H41:I41">
    <cfRule type="expression" dxfId="127" priority="381">
      <formula>OR($K41="x",$K41="xx")</formula>
    </cfRule>
  </conditionalFormatting>
  <conditionalFormatting sqref="K36">
    <cfRule type="expression" dxfId="126" priority="343">
      <formula>OR($K36="x",$K36="xx")</formula>
    </cfRule>
  </conditionalFormatting>
  <conditionalFormatting sqref="D36:J36">
    <cfRule type="expression" dxfId="125" priority="339">
      <formula>OR($K36="x",$K36="xx")</formula>
    </cfRule>
  </conditionalFormatting>
  <conditionalFormatting sqref="D38:K38 K37">
    <cfRule type="expression" dxfId="124" priority="335">
      <formula>OR($K37="x",$K37="xx")</formula>
    </cfRule>
  </conditionalFormatting>
  <conditionalFormatting sqref="D37 G37 J37">
    <cfRule type="expression" dxfId="123" priority="334">
      <formula>OR($K37="x",$K37="xx")</formula>
    </cfRule>
  </conditionalFormatting>
  <conditionalFormatting sqref="E37:F37">
    <cfRule type="expression" dxfId="122" priority="333">
      <formula>OR($K37="x",$K37="xx")</formula>
    </cfRule>
  </conditionalFormatting>
  <conditionalFormatting sqref="H37:I37">
    <cfRule type="expression" dxfId="121" priority="332">
      <formula>OR($K37="x",$K37="xx")</formula>
    </cfRule>
  </conditionalFormatting>
  <conditionalFormatting sqref="D40:J40">
    <cfRule type="expression" dxfId="120" priority="331">
      <formula>OR($K40="x",$K40="xx")</formula>
    </cfRule>
  </conditionalFormatting>
  <conditionalFormatting sqref="D39 G39 J39">
    <cfRule type="expression" dxfId="119" priority="330">
      <formula>OR($K39="x",$K39="xx")</formula>
    </cfRule>
  </conditionalFormatting>
  <conditionalFormatting sqref="E39:F39">
    <cfRule type="expression" dxfId="118" priority="329">
      <formula>OR($K39="x",$K39="xx")</formula>
    </cfRule>
  </conditionalFormatting>
  <conditionalFormatting sqref="H39:I39">
    <cfRule type="expression" dxfId="117" priority="328">
      <formula>OR($K39="x",$K39="xx")</formula>
    </cfRule>
  </conditionalFormatting>
  <conditionalFormatting sqref="M12">
    <cfRule type="expression" dxfId="116" priority="307">
      <formula>M12="Doplňte hlavičku v listu Výpis 1."</formula>
    </cfRule>
    <cfRule type="expression" dxfId="115" priority="308">
      <formula>M12="Zkontrolujte prosím výpis dílců."</formula>
    </cfRule>
    <cfRule type="expression" dxfId="114" priority="309">
      <formula>M12="Doplňte prosím hlavičku."</formula>
    </cfRule>
    <cfRule type="cellIs" dxfId="113" priority="310" operator="equal">
      <formula>"Uveďte prosím termín dodání."</formula>
    </cfRule>
    <cfRule type="cellIs" dxfId="112" priority="311" operator="equal">
      <formula>"Hlavička a výpis jsou v pořádku."</formula>
    </cfRule>
  </conditionalFormatting>
  <conditionalFormatting sqref="M51">
    <cfRule type="expression" dxfId="111" priority="301">
      <formula>M51&lt;&gt;""</formula>
    </cfRule>
    <cfRule type="expression" dxfId="110" priority="302">
      <formula>M51="Formulář počítá množství materiálu (včetně 17 % prořezu) a jeho cenu na m2."</formula>
    </cfRule>
  </conditionalFormatting>
  <conditionalFormatting sqref="M13:M41">
    <cfRule type="notContainsBlanks" dxfId="109" priority="288">
      <formula>LEN(TRIM(M13))&gt;0</formula>
    </cfRule>
  </conditionalFormatting>
  <conditionalFormatting sqref="K19:K20">
    <cfRule type="expression" dxfId="108" priority="111">
      <formula>OR($K19="x",$K19="xx")</formula>
    </cfRule>
  </conditionalFormatting>
  <conditionalFormatting sqref="K21:K24">
    <cfRule type="expression" dxfId="107" priority="110">
      <formula>OR($K21="x",$K21="xx")</formula>
    </cfRule>
  </conditionalFormatting>
  <conditionalFormatting sqref="K25:K28">
    <cfRule type="expression" dxfId="106" priority="109">
      <formula>OR($K25="x",$K25="xx")</formula>
    </cfRule>
  </conditionalFormatting>
  <conditionalFormatting sqref="K29:K32">
    <cfRule type="expression" dxfId="105" priority="108">
      <formula>OR($K29="x",$K29="xx")</formula>
    </cfRule>
  </conditionalFormatting>
  <conditionalFormatting sqref="K33:K35">
    <cfRule type="expression" dxfId="104" priority="107">
      <formula>OR($K33="x",$K33="xx")</formula>
    </cfRule>
  </conditionalFormatting>
  <conditionalFormatting sqref="K16">
    <cfRule type="expression" dxfId="103" priority="106">
      <formula>OR($K16="x",$K16="xx")</formula>
    </cfRule>
  </conditionalFormatting>
  <conditionalFormatting sqref="K17:K18">
    <cfRule type="expression" dxfId="102" priority="105">
      <formula>OR($K17="x",$K17="xx")</formula>
    </cfRule>
  </conditionalFormatting>
  <conditionalFormatting sqref="B14:J14 E16:F16 E18:F18 E20:F20 E22:F22 E24:F24 E26:F26 E28:F28 E30:F30 E32:F32 E34:F34 E36:F36 E38:F38 E40:F40 H16:I16 H18:I18 H20:I20 H22:I22 H24:I24 H26:I26 H28:I28 H30:I30 H32:I32 H34:I34 H36:I36 H38:I38 H40:I40 E13 B13:C36">
    <cfRule type="expression" dxfId="101" priority="103">
      <formula>OR($K13="x",$K13="xx")</formula>
    </cfRule>
  </conditionalFormatting>
  <conditionalFormatting sqref="D13 G13 J13:J36">
    <cfRule type="expression" dxfId="100" priority="102">
      <formula>OR($K13="x",$K13="xx")</formula>
    </cfRule>
  </conditionalFormatting>
  <conditionalFormatting sqref="E13:F41">
    <cfRule type="expression" dxfId="99" priority="101">
      <formula>OR($K13="x",$K13="xx")</formula>
    </cfRule>
  </conditionalFormatting>
  <conditionalFormatting sqref="H13:I41">
    <cfRule type="expression" dxfId="98" priority="100">
      <formula>OR($K13="x",$K13="xx")</formula>
    </cfRule>
  </conditionalFormatting>
  <conditionalFormatting sqref="D16:J16">
    <cfRule type="expression" dxfId="97" priority="99">
      <formula>OR($K16="x",$K16="xx")</formula>
    </cfRule>
  </conditionalFormatting>
  <conditionalFormatting sqref="D15 G15 J15">
    <cfRule type="expression" dxfId="96" priority="98">
      <formula>OR($K15="x",$K15="xx")</formula>
    </cfRule>
  </conditionalFormatting>
  <conditionalFormatting sqref="E15:F15">
    <cfRule type="expression" dxfId="95" priority="97">
      <formula>OR($K15="x",$K15="xx")</formula>
    </cfRule>
  </conditionalFormatting>
  <conditionalFormatting sqref="H15:I15 H17:I17 H19:I19 H21:I21 H23:I23 H25:I25 H27:I27 H29:I29 H31:I31 H33:I33 H35:I35 H37:I37 H39:I39 H41:I41">
    <cfRule type="expression" dxfId="94" priority="96">
      <formula>OR($K15="x",$K15="xx")</formula>
    </cfRule>
  </conditionalFormatting>
  <conditionalFormatting sqref="D18:J18">
    <cfRule type="expression" dxfId="93" priority="95">
      <formula>OR($K18="x",$K18="xx")</formula>
    </cfRule>
  </conditionalFormatting>
  <conditionalFormatting sqref="D17 G17 J17">
    <cfRule type="expression" dxfId="92" priority="94">
      <formula>OR($K17="x",$K17="xx")</formula>
    </cfRule>
  </conditionalFormatting>
  <conditionalFormatting sqref="E17:F17">
    <cfRule type="expression" dxfId="91" priority="93">
      <formula>OR($K17="x",$K17="xx")</formula>
    </cfRule>
  </conditionalFormatting>
  <conditionalFormatting sqref="H17:I17">
    <cfRule type="expression" dxfId="90" priority="92">
      <formula>OR($K17="x",$K17="xx")</formula>
    </cfRule>
  </conditionalFormatting>
  <conditionalFormatting sqref="D20:J20">
    <cfRule type="expression" dxfId="89" priority="91">
      <formula>OR($K20="x",$K20="xx")</formula>
    </cfRule>
  </conditionalFormatting>
  <conditionalFormatting sqref="D19 G19 J19">
    <cfRule type="expression" dxfId="88" priority="90">
      <formula>OR($K19="x",$K19="xx")</formula>
    </cfRule>
  </conditionalFormatting>
  <conditionalFormatting sqref="E19:F19">
    <cfRule type="expression" dxfId="87" priority="89">
      <formula>OR($K19="x",$K19="xx")</formula>
    </cfRule>
  </conditionalFormatting>
  <conditionalFormatting sqref="H19:I19">
    <cfRule type="expression" dxfId="86" priority="88">
      <formula>OR($K19="x",$K19="xx")</formula>
    </cfRule>
  </conditionalFormatting>
  <conditionalFormatting sqref="D22:E22 G22 J22">
    <cfRule type="expression" dxfId="85" priority="87">
      <formula>OR($K22="x",$K22="xx")</formula>
    </cfRule>
  </conditionalFormatting>
  <conditionalFormatting sqref="D21 G21 J21">
    <cfRule type="expression" dxfId="84" priority="86">
      <formula>OR($K21="x",$K21="xx")</formula>
    </cfRule>
  </conditionalFormatting>
  <conditionalFormatting sqref="E21">
    <cfRule type="expression" dxfId="83" priority="85">
      <formula>OR($K21="x",$K21="xx")</formula>
    </cfRule>
  </conditionalFormatting>
  <conditionalFormatting sqref="D24:E24 G24 J24">
    <cfRule type="expression" dxfId="82" priority="84">
      <formula>OR($K24="x",$K24="xx")</formula>
    </cfRule>
  </conditionalFormatting>
  <conditionalFormatting sqref="D23 G23 J23">
    <cfRule type="expression" dxfId="81" priority="83">
      <formula>OR($K23="x",$K23="xx")</formula>
    </cfRule>
  </conditionalFormatting>
  <conditionalFormatting sqref="E23">
    <cfRule type="expression" dxfId="80" priority="82">
      <formula>OR($K23="x",$K23="xx")</formula>
    </cfRule>
  </conditionalFormatting>
  <conditionalFormatting sqref="D26:E26 G26 J26">
    <cfRule type="expression" dxfId="79" priority="81">
      <formula>OR($K26="x",$K26="xx")</formula>
    </cfRule>
  </conditionalFormatting>
  <conditionalFormatting sqref="D25 G25 J25">
    <cfRule type="expression" dxfId="78" priority="80">
      <formula>OR($K25="x",$K25="xx")</formula>
    </cfRule>
  </conditionalFormatting>
  <conditionalFormatting sqref="E25">
    <cfRule type="expression" dxfId="77" priority="79">
      <formula>OR($K25="x",$K25="xx")</formula>
    </cfRule>
  </conditionalFormatting>
  <conditionalFormatting sqref="D28:E28 G28 J28">
    <cfRule type="expression" dxfId="76" priority="78">
      <formula>OR($K28="x",$K28="xx")</formula>
    </cfRule>
  </conditionalFormatting>
  <conditionalFormatting sqref="D27 G27 J27">
    <cfRule type="expression" dxfId="75" priority="77">
      <formula>OR($K27="x",$K27="xx")</formula>
    </cfRule>
  </conditionalFormatting>
  <conditionalFormatting sqref="E27">
    <cfRule type="expression" dxfId="74" priority="76">
      <formula>OR($K27="x",$K27="xx")</formula>
    </cfRule>
  </conditionalFormatting>
  <conditionalFormatting sqref="D30:E30 G30 J30">
    <cfRule type="expression" dxfId="73" priority="75">
      <formula>OR($K30="x",$K30="xx")</formula>
    </cfRule>
  </conditionalFormatting>
  <conditionalFormatting sqref="D29 G29 J29">
    <cfRule type="expression" dxfId="72" priority="74">
      <formula>OR($K29="x",$K29="xx")</formula>
    </cfRule>
  </conditionalFormatting>
  <conditionalFormatting sqref="E29">
    <cfRule type="expression" dxfId="71" priority="73">
      <formula>OR($K29="x",$K29="xx")</formula>
    </cfRule>
  </conditionalFormatting>
  <conditionalFormatting sqref="D32:E32 G32 J32">
    <cfRule type="expression" dxfId="70" priority="72">
      <formula>OR($K32="x",$K32="xx")</formula>
    </cfRule>
  </conditionalFormatting>
  <conditionalFormatting sqref="D31 G31 J31">
    <cfRule type="expression" dxfId="69" priority="71">
      <formula>OR($K31="x",$K31="xx")</formula>
    </cfRule>
  </conditionalFormatting>
  <conditionalFormatting sqref="E31">
    <cfRule type="expression" dxfId="68" priority="70">
      <formula>OR($K31="x",$K31="xx")</formula>
    </cfRule>
  </conditionalFormatting>
  <conditionalFormatting sqref="D34:E34 G34 J34">
    <cfRule type="expression" dxfId="67" priority="69">
      <formula>OR($K34="x",$K34="xx")</formula>
    </cfRule>
  </conditionalFormatting>
  <conditionalFormatting sqref="D33 G33 J33">
    <cfRule type="expression" dxfId="66" priority="68">
      <formula>OR($K33="x",$K33="xx")</formula>
    </cfRule>
  </conditionalFormatting>
  <conditionalFormatting sqref="E33">
    <cfRule type="expression" dxfId="65" priority="67">
      <formula>OR($K33="x",$K33="xx")</formula>
    </cfRule>
  </conditionalFormatting>
  <conditionalFormatting sqref="D35 G35 J35">
    <cfRule type="expression" dxfId="64" priority="66">
      <formula>OR($K35="x",$K35="xx")</formula>
    </cfRule>
  </conditionalFormatting>
  <conditionalFormatting sqref="E35">
    <cfRule type="expression" dxfId="63" priority="65">
      <formula>OR($K35="x",$K35="xx")</formula>
    </cfRule>
  </conditionalFormatting>
  <conditionalFormatting sqref="F22">
    <cfRule type="expression" dxfId="62" priority="64">
      <formula>OR($K22="x",$K22="xx")</formula>
    </cfRule>
  </conditionalFormatting>
  <conditionalFormatting sqref="F21">
    <cfRule type="expression" dxfId="61" priority="63">
      <formula>OR($K21="x",$K21="xx")</formula>
    </cfRule>
  </conditionalFormatting>
  <conditionalFormatting sqref="F24">
    <cfRule type="expression" dxfId="60" priority="62">
      <formula>OR($K24="x",$K24="xx")</formula>
    </cfRule>
  </conditionalFormatting>
  <conditionalFormatting sqref="F23">
    <cfRule type="expression" dxfId="59" priority="61">
      <formula>OR($K23="x",$K23="xx")</formula>
    </cfRule>
  </conditionalFormatting>
  <conditionalFormatting sqref="F26">
    <cfRule type="expression" dxfId="58" priority="60">
      <formula>OR($K26="x",$K26="xx")</formula>
    </cfRule>
  </conditionalFormatting>
  <conditionalFormatting sqref="F25">
    <cfRule type="expression" dxfId="57" priority="59">
      <formula>OR($K25="x",$K25="xx")</formula>
    </cfRule>
  </conditionalFormatting>
  <conditionalFormatting sqref="F28">
    <cfRule type="expression" dxfId="56" priority="58">
      <formula>OR($K28="x",$K28="xx")</formula>
    </cfRule>
  </conditionalFormatting>
  <conditionalFormatting sqref="F27">
    <cfRule type="expression" dxfId="55" priority="57">
      <formula>OR($K27="x",$K27="xx")</formula>
    </cfRule>
  </conditionalFormatting>
  <conditionalFormatting sqref="F30">
    <cfRule type="expression" dxfId="54" priority="56">
      <formula>OR($K30="x",$K30="xx")</formula>
    </cfRule>
  </conditionalFormatting>
  <conditionalFormatting sqref="F29">
    <cfRule type="expression" dxfId="53" priority="55">
      <formula>OR($K29="x",$K29="xx")</formula>
    </cfRule>
  </conditionalFormatting>
  <conditionalFormatting sqref="F32">
    <cfRule type="expression" dxfId="52" priority="54">
      <formula>OR($K32="x",$K32="xx")</formula>
    </cfRule>
  </conditionalFormatting>
  <conditionalFormatting sqref="F31">
    <cfRule type="expression" dxfId="51" priority="53">
      <formula>OR($K31="x",$K31="xx")</formula>
    </cfRule>
  </conditionalFormatting>
  <conditionalFormatting sqref="F34">
    <cfRule type="expression" dxfId="50" priority="52">
      <formula>OR($K34="x",$K34="xx")</formula>
    </cfRule>
  </conditionalFormatting>
  <conditionalFormatting sqref="F33">
    <cfRule type="expression" dxfId="49" priority="51">
      <formula>OR($K33="x",$K33="xx")</formula>
    </cfRule>
  </conditionalFormatting>
  <conditionalFormatting sqref="F35">
    <cfRule type="expression" dxfId="48" priority="50">
      <formula>OR($K35="x",$K35="xx")</formula>
    </cfRule>
  </conditionalFormatting>
  <conditionalFormatting sqref="H22">
    <cfRule type="expression" dxfId="47" priority="49">
      <formula>OR($K22="x",$K22="xx")</formula>
    </cfRule>
  </conditionalFormatting>
  <conditionalFormatting sqref="H21">
    <cfRule type="expression" dxfId="46" priority="48">
      <formula>OR($K21="x",$K21="xx")</formula>
    </cfRule>
  </conditionalFormatting>
  <conditionalFormatting sqref="H24">
    <cfRule type="expression" dxfId="45" priority="47">
      <formula>OR($K24="x",$K24="xx")</formula>
    </cfRule>
  </conditionalFormatting>
  <conditionalFormatting sqref="H23">
    <cfRule type="expression" dxfId="44" priority="46">
      <formula>OR($K23="x",$K23="xx")</formula>
    </cfRule>
  </conditionalFormatting>
  <conditionalFormatting sqref="H26">
    <cfRule type="expression" dxfId="43" priority="45">
      <formula>OR($K26="x",$K26="xx")</formula>
    </cfRule>
  </conditionalFormatting>
  <conditionalFormatting sqref="H25">
    <cfRule type="expression" dxfId="42" priority="44">
      <formula>OR($K25="x",$K25="xx")</formula>
    </cfRule>
  </conditionalFormatting>
  <conditionalFormatting sqref="H28">
    <cfRule type="expression" dxfId="41" priority="43">
      <formula>OR($K28="x",$K28="xx")</formula>
    </cfRule>
  </conditionalFormatting>
  <conditionalFormatting sqref="H27">
    <cfRule type="expression" dxfId="40" priority="42">
      <formula>OR($K27="x",$K27="xx")</formula>
    </cfRule>
  </conditionalFormatting>
  <conditionalFormatting sqref="H30">
    <cfRule type="expression" dxfId="39" priority="41">
      <formula>OR($K30="x",$K30="xx")</formula>
    </cfRule>
  </conditionalFormatting>
  <conditionalFormatting sqref="H29">
    <cfRule type="expression" dxfId="38" priority="40">
      <formula>OR($K29="x",$K29="xx")</formula>
    </cfRule>
  </conditionalFormatting>
  <conditionalFormatting sqref="H32">
    <cfRule type="expression" dxfId="37" priority="39">
      <formula>OR($K32="x",$K32="xx")</formula>
    </cfRule>
  </conditionalFormatting>
  <conditionalFormatting sqref="H31">
    <cfRule type="expression" dxfId="36" priority="38">
      <formula>OR($K31="x",$K31="xx")</formula>
    </cfRule>
  </conditionalFormatting>
  <conditionalFormatting sqref="H34">
    <cfRule type="expression" dxfId="35" priority="37">
      <formula>OR($K34="x",$K34="xx")</formula>
    </cfRule>
  </conditionalFormatting>
  <conditionalFormatting sqref="H33">
    <cfRule type="expression" dxfId="34" priority="36">
      <formula>OR($K33="x",$K33="xx")</formula>
    </cfRule>
  </conditionalFormatting>
  <conditionalFormatting sqref="H35">
    <cfRule type="expression" dxfId="33" priority="35">
      <formula>OR($K35="x",$K35="xx")</formula>
    </cfRule>
  </conditionalFormatting>
  <conditionalFormatting sqref="I22">
    <cfRule type="expression" dxfId="32" priority="34">
      <formula>OR($K22="x",$K22="xx")</formula>
    </cfRule>
  </conditionalFormatting>
  <conditionalFormatting sqref="I21">
    <cfRule type="expression" dxfId="31" priority="33">
      <formula>OR($K21="x",$K21="xx")</formula>
    </cfRule>
  </conditionalFormatting>
  <conditionalFormatting sqref="I24">
    <cfRule type="expression" dxfId="30" priority="32">
      <formula>OR($K24="x",$K24="xx")</formula>
    </cfRule>
  </conditionalFormatting>
  <conditionalFormatting sqref="I23">
    <cfRule type="expression" dxfId="29" priority="31">
      <formula>OR($K23="x",$K23="xx")</formula>
    </cfRule>
  </conditionalFormatting>
  <conditionalFormatting sqref="I26">
    <cfRule type="expression" dxfId="28" priority="30">
      <formula>OR($K26="x",$K26="xx")</formula>
    </cfRule>
  </conditionalFormatting>
  <conditionalFormatting sqref="I25">
    <cfRule type="expression" dxfId="27" priority="29">
      <formula>OR($K25="x",$K25="xx")</formula>
    </cfRule>
  </conditionalFormatting>
  <conditionalFormatting sqref="I28">
    <cfRule type="expression" dxfId="26" priority="28">
      <formula>OR($K28="x",$K28="xx")</formula>
    </cfRule>
  </conditionalFormatting>
  <conditionalFormatting sqref="I27">
    <cfRule type="expression" dxfId="25" priority="27">
      <formula>OR($K27="x",$K27="xx")</formula>
    </cfRule>
  </conditionalFormatting>
  <conditionalFormatting sqref="I30">
    <cfRule type="expression" dxfId="24" priority="26">
      <formula>OR($K30="x",$K30="xx")</formula>
    </cfRule>
  </conditionalFormatting>
  <conditionalFormatting sqref="I29">
    <cfRule type="expression" dxfId="23" priority="25">
      <formula>OR($K29="x",$K29="xx")</formula>
    </cfRule>
  </conditionalFormatting>
  <conditionalFormatting sqref="I32">
    <cfRule type="expression" dxfId="22" priority="24">
      <formula>OR($K32="x",$K32="xx")</formula>
    </cfRule>
  </conditionalFormatting>
  <conditionalFormatting sqref="I31">
    <cfRule type="expression" dxfId="21" priority="23">
      <formula>OR($K31="x",$K31="xx")</formula>
    </cfRule>
  </conditionalFormatting>
  <conditionalFormatting sqref="I34">
    <cfRule type="expression" dxfId="20" priority="22">
      <formula>OR($K34="x",$K34="xx")</formula>
    </cfRule>
  </conditionalFormatting>
  <conditionalFormatting sqref="I33">
    <cfRule type="expression" dxfId="19" priority="21">
      <formula>OR($K33="x",$K33="xx")</formula>
    </cfRule>
  </conditionalFormatting>
  <conditionalFormatting sqref="I35">
    <cfRule type="expression" dxfId="18" priority="20">
      <formula>OR($K35="x",$K35="xx")</formula>
    </cfRule>
  </conditionalFormatting>
  <conditionalFormatting sqref="E13:E41">
    <cfRule type="expression" dxfId="17" priority="19">
      <formula>OR($K13="x",$K13="xx")</formula>
    </cfRule>
  </conditionalFormatting>
  <conditionalFormatting sqref="E13:E41">
    <cfRule type="expression" dxfId="16" priority="18">
      <formula>OR($K13="x",$K13="xx")</formula>
    </cfRule>
  </conditionalFormatting>
  <conditionalFormatting sqref="F13:F41 H13:I41">
    <cfRule type="expression" dxfId="15" priority="17">
      <formula>OR($K13="x",$K13="xx")</formula>
    </cfRule>
  </conditionalFormatting>
  <conditionalFormatting sqref="F13:F41 H13:I41">
    <cfRule type="expression" dxfId="14" priority="16">
      <formula>OR($K13="x",$K13="xx")</formula>
    </cfRule>
  </conditionalFormatting>
  <conditionalFormatting sqref="H13:I41">
    <cfRule type="expression" dxfId="13" priority="15">
      <formula>OR($K13="x",$K13="xx")</formula>
    </cfRule>
  </conditionalFormatting>
  <conditionalFormatting sqref="E13:F41">
    <cfRule type="expression" dxfId="12" priority="14">
      <formula>OR($K13="x",$K13="xx")</formula>
    </cfRule>
  </conditionalFormatting>
  <conditionalFormatting sqref="E13:F41">
    <cfRule type="expression" dxfId="11" priority="13">
      <formula>OR($K13="x",$K13="xx")</formula>
    </cfRule>
  </conditionalFormatting>
  <conditionalFormatting sqref="E13:F41">
    <cfRule type="expression" dxfId="10" priority="12">
      <formula>OR($K13="x",$K13="xx")</formula>
    </cfRule>
  </conditionalFormatting>
  <conditionalFormatting sqref="H13:I41">
    <cfRule type="expression" dxfId="9" priority="11">
      <formula>OR($K13="x",$K13="xx")</formula>
    </cfRule>
  </conditionalFormatting>
  <conditionalFormatting sqref="H13:I41">
    <cfRule type="expression" dxfId="8" priority="10">
      <formula>OR($K13="x",$K13="xx")</formula>
    </cfRule>
  </conditionalFormatting>
  <conditionalFormatting sqref="H13:I41">
    <cfRule type="expression" dxfId="7" priority="9">
      <formula>OR($K13="x",$K13="xx")</formula>
    </cfRule>
  </conditionalFormatting>
  <conditionalFormatting sqref="D14:D36">
    <cfRule type="expression" dxfId="6" priority="8">
      <formula>OR($K14="x",$K14="xx")</formula>
    </cfRule>
  </conditionalFormatting>
  <conditionalFormatting sqref="L39:L41">
    <cfRule type="expression" dxfId="5" priority="6">
      <formula>OR($K39="x",$K39="xx")</formula>
    </cfRule>
  </conditionalFormatting>
  <conditionalFormatting sqref="K41">
    <cfRule type="expression" dxfId="4" priority="5">
      <formula>OR($K41="x",$K41="xx")</formula>
    </cfRule>
  </conditionalFormatting>
  <conditionalFormatting sqref="K39:K40">
    <cfRule type="expression" dxfId="3" priority="4">
      <formula>OR($K39="x",$K39="xx")</formula>
    </cfRule>
  </conditionalFormatting>
  <conditionalFormatting sqref="L13:L15">
    <cfRule type="expression" dxfId="2" priority="3">
      <formula>OR($K13="x",$K13="xx")</formula>
    </cfRule>
  </conditionalFormatting>
  <conditionalFormatting sqref="K15">
    <cfRule type="expression" dxfId="1" priority="2">
      <formula>OR($K15="x",$K15="xx")</formula>
    </cfRule>
  </conditionalFormatting>
  <conditionalFormatting sqref="K13:K14">
    <cfRule type="expression" dxfId="0" priority="1">
      <formula>OR($K13="x",$K13="xx")</formula>
    </cfRule>
  </conditionalFormatting>
  <dataValidations count="8">
    <dataValidation type="decimal" operator="greaterThanOrEqual" allowBlank="1" showInputMessage="1" showErrorMessage="1" errorTitle="Neplatná cena" error="Uveďte cenu ve formě desetinného čísla." sqref="E7" xr:uid="{00000000-0002-0000-0300-000000000000}">
      <formula1>0</formula1>
    </dataValidation>
    <dataValidation allowBlank="1" showInputMessage="1" sqref="H7:L8" xr:uid="{00000000-0002-0000-0300-000001000000}"/>
    <dataValidation operator="greaterThanOrEqual" allowBlank="1" showInputMessage="1" showErrorMessage="1" errorTitle="Neplatné datum" error="Uveďte prosím požadovaný termín dodání ve formátu DD.MM.RRRR. Nejkratší termín dodání je dnes." sqref="H10:L11" xr:uid="{00000000-0002-0000-0300-000002000000}"/>
    <dataValidation allowBlank="1" showInputMessage="1" showErrorMessage="1" promptTitle="Vaše jméno, firma" sqref="C2:G5" xr:uid="{00000000-0002-0000-0300-000003000000}"/>
    <dataValidation type="list" allowBlank="1" showInputMessage="1" showErrorMessage="1" errorTitle="Nesprávná hodnota" error="Pole smí obsahovat pouze křížek (písmeno x), dva křížky (xx), nebo musí zůstat prázdné." sqref="K13:K41" xr:uid="{00000000-0002-0000-0300-000004000000}">
      <formula1>"x, xx"</formula1>
    </dataValidation>
    <dataValidation type="whole" operator="greaterThanOrEqual" allowBlank="1" showInputMessage="1" showErrorMessage="1" errorTitle="Neplatný údaj" error="Zadejte celočíselný počet kusů 1 nebo více." sqref="J13:J41" xr:uid="{00000000-0002-0000-0300-000005000000}">
      <formula1>1</formula1>
    </dataValidation>
    <dataValidation type="decimal" operator="greaterThan" allowBlank="1" showInputMessage="1" showErrorMessage="1" errorTitle="Neplatný rozměr" error="Rozměr může být zadán pouze ve formě desetinného čísla většího než 0. Rozměry zadávejte v mm." sqref="G13:G41 D13:D41" xr:uid="{00000000-0002-0000-0300-000006000000}">
      <formula1>0</formula1>
    </dataValidation>
    <dataValidation type="list" allowBlank="1" showInputMessage="1" showErrorMessage="1" errorTitle="Chybné označení hrany" error="Hranu lze označit pouze hodnotami 0.5; 1; 2;" sqref="E13:F41 H13:I41" xr:uid="{00000000-0002-0000-0300-000007000000}">
      <formula1>",5,1,2"</formula1>
    </dataValidation>
  </dataValidations>
  <hyperlinks>
    <hyperlink ref="K5" r:id="rId1" xr:uid="{00000000-0004-0000-0300-000000000000}"/>
    <hyperlink ref="K4" r:id="rId2" xr:uid="{00000000-0004-0000-0300-000001000000}"/>
  </hyperlinks>
  <pageMargins left="0.59055118110236227" right="0.59055118110236227" top="0.98425196850393704" bottom="0.98425196850393704" header="0.51181102362204722" footer="0.51181102362204722"/>
  <pageSetup paperSize="9" scale="94" orientation="portrait" r:id="rId3"/>
  <headerFooter alignWithMargins="0"/>
  <colBreaks count="1" manualBreakCount="1">
    <brk id="12" max="51" man="1"/>
  </colBreaks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rgb="FFFF0000"/>
  </sheetPr>
  <dimension ref="A1:M37"/>
  <sheetViews>
    <sheetView zoomScaleNormal="100" workbookViewId="0">
      <selection activeCell="A3" sqref="A3"/>
    </sheetView>
  </sheetViews>
  <sheetFormatPr defaultRowHeight="12.75" x14ac:dyDescent="0.2"/>
  <cols>
    <col min="1" max="1" width="23.5703125" style="127" customWidth="1"/>
    <col min="2" max="3" width="13.42578125" style="130" customWidth="1"/>
    <col min="4" max="4" width="8.140625" bestFit="1" customWidth="1"/>
    <col min="5" max="5" width="7.7109375" bestFit="1" customWidth="1"/>
    <col min="6" max="6" width="14.28515625" customWidth="1"/>
    <col min="7" max="10" width="14.7109375" customWidth="1"/>
    <col min="11" max="11" width="14.7109375" bestFit="1" customWidth="1"/>
    <col min="12" max="12" width="66.7109375" customWidth="1"/>
  </cols>
  <sheetData>
    <row r="1" spans="1:13" x14ac:dyDescent="0.2">
      <c r="A1" s="123" t="s">
        <v>97</v>
      </c>
      <c r="B1" s="128"/>
      <c r="C1" s="128"/>
      <c r="D1" s="2"/>
      <c r="E1" s="2"/>
      <c r="F1" s="2"/>
      <c r="G1" s="2"/>
      <c r="H1" s="2"/>
      <c r="I1" s="2"/>
      <c r="J1" s="2"/>
      <c r="K1" s="2"/>
      <c r="L1" s="2"/>
    </row>
    <row r="2" spans="1:13" x14ac:dyDescent="0.2">
      <c r="A2" s="124" t="s">
        <v>100</v>
      </c>
      <c r="B2" s="129" t="s">
        <v>99</v>
      </c>
      <c r="C2" s="129" t="s">
        <v>98</v>
      </c>
      <c r="D2" s="114" t="s">
        <v>101</v>
      </c>
      <c r="E2" s="114" t="s">
        <v>102</v>
      </c>
      <c r="F2" s="114" t="s">
        <v>109</v>
      </c>
      <c r="G2" s="114" t="s">
        <v>103</v>
      </c>
      <c r="H2" s="114" t="s">
        <v>104</v>
      </c>
      <c r="I2" s="114" t="s">
        <v>105</v>
      </c>
      <c r="J2" s="114" t="s">
        <v>106</v>
      </c>
      <c r="K2" s="114" t="s">
        <v>107</v>
      </c>
      <c r="L2" s="114" t="s">
        <v>0</v>
      </c>
      <c r="M2" s="90"/>
    </row>
    <row r="3" spans="1:13" x14ac:dyDescent="0.2">
      <c r="A3" s="125">
        <f>'Výpis 1'!B13</f>
        <v>0</v>
      </c>
      <c r="B3" s="128">
        <f>IF('Výpis 1'!K13="x",'Výpis 1'!G13+4,IF('Výpis 1'!K13="xx",'Výpis 1'!G13+4,IF('Výpis 1'!K13="",'Výpis 1'!G13)))</f>
        <v>0</v>
      </c>
      <c r="C3" s="128">
        <f>IF('Výpis 1'!K13="x",'Výpis 1'!D13+4,IF('Výpis 1'!K13="xx",'Výpis 1'!D13+4,IF('Výpis 1'!K13="",'Výpis 1'!D13)))</f>
        <v>0</v>
      </c>
      <c r="D3" s="115">
        <f>'Výpis 1'!J13+IF('Výpis 1'!K13="x",'Výpis 1'!J13)</f>
        <v>0</v>
      </c>
      <c r="E3" s="114" t="s">
        <v>108</v>
      </c>
      <c r="F3" s="2" t="s">
        <v>110</v>
      </c>
      <c r="G3" s="2" t="str">
        <f>IF('Výpis 1'!H13="5","ABS 0,5 mm",IF('Výpis 1'!H13="1","ABS 1 mm",IF('Výpis 1'!H13="2","ABS 2 mm","")))</f>
        <v/>
      </c>
      <c r="H3" s="2" t="str">
        <f>IF('Výpis 1'!I13="5","ABS 0,5 mm",IF('Výpis 1'!I13="1","ABS 1 mm",IF('Výpis 1'!I13="2","ABS 2 mm","")))</f>
        <v/>
      </c>
      <c r="I3" s="2" t="str">
        <f>IF('Výpis 1'!E13="5","ABS 0,5 mm",IF('Výpis 1'!E13="1","ABS 1 mm",IF('Výpis 1'!E13="2","ABS 2 mm","")))</f>
        <v/>
      </c>
      <c r="J3" s="2" t="str">
        <f>IF('Výpis 1'!F13="5","ABS 0,5 mm",IF('Výpis 1'!F13="1","ABS 1 mm",IF('Výpis 1'!F13="2","ABS 2 mm","")))</f>
        <v/>
      </c>
      <c r="K3" s="2">
        <v>1111</v>
      </c>
      <c r="L3" s="2" t="str">
        <f>IF('Výpis 1'!K13="x","SLEPIT, "&amp;'Výpis 1'!L13,IF('Výpis 1'!K13="xx","SLEPIT ČÁSTĚČNĚ, NEBO S JINÝM MATERIÁLEM !! "&amp;'Výpis 1'!L13,IF('Výpis 1'!L13="","",'Výpis 1'!L13)))</f>
        <v/>
      </c>
    </row>
    <row r="4" spans="1:13" x14ac:dyDescent="0.2">
      <c r="A4" s="125">
        <f>'Výpis 1'!B14</f>
        <v>0</v>
      </c>
      <c r="B4" s="128">
        <f>IF('Výpis 1'!K14="x",'Výpis 1'!G14+4,IF('Výpis 1'!K14="xx",'Výpis 1'!G14+4,IF('Výpis 1'!K14="",'Výpis 1'!G14)))</f>
        <v>0</v>
      </c>
      <c r="C4" s="128">
        <f>IF('Výpis 1'!K14="x",'Výpis 1'!D14+4,IF('Výpis 1'!K14="xx",'Výpis 1'!D14+4,IF('Výpis 1'!K14="",'Výpis 1'!D14)))</f>
        <v>0</v>
      </c>
      <c r="D4" s="115">
        <f>'Výpis 1'!J14+IF('Výpis 1'!K14="x",'Výpis 1'!J14)</f>
        <v>0</v>
      </c>
      <c r="E4" s="114" t="s">
        <v>108</v>
      </c>
      <c r="F4" s="2" t="s">
        <v>110</v>
      </c>
      <c r="G4" s="2" t="str">
        <f>IF('Výpis 1'!H14="5","ABS 0,5 mm",IF('Výpis 1'!H14="1","ABS 1 mm",IF('Výpis 1'!H14="2","ABS 2 mm","")))</f>
        <v/>
      </c>
      <c r="H4" s="2" t="str">
        <f>IF('Výpis 1'!I14="5","ABS 0,5 mm",IF('Výpis 1'!I14="1","ABS 1 mm",IF('Výpis 1'!I14="2","ABS 2 mm","")))</f>
        <v/>
      </c>
      <c r="I4" s="2" t="str">
        <f>IF('Výpis 1'!E14="5","ABS 0,5 mm",IF('Výpis 1'!E14="1","ABS 1 mm",IF('Výpis 1'!E14="2","ABS 2 mm","")))</f>
        <v/>
      </c>
      <c r="J4" s="2" t="str">
        <f>IF('Výpis 1'!F14="5","ABS 0,5 mm",IF('Výpis 1'!F14="1","ABS 1 mm",IF('Výpis 1'!F14="2","ABS 2 mm","")))</f>
        <v/>
      </c>
      <c r="K4" s="2">
        <v>1111</v>
      </c>
      <c r="L4" s="2" t="str">
        <f>IF('Výpis 1'!K14="x","SLEPIT, "&amp;'Výpis 1'!L14,IF('Výpis 1'!K14="xx","SLEPIT ČÁSTĚČNĚ, NEBO S JINÝM MATERIÁLEM !! "&amp;'Výpis 1'!L14,IF('Výpis 1'!L14="","",'Výpis 1'!L14)))</f>
        <v/>
      </c>
    </row>
    <row r="5" spans="1:13" x14ac:dyDescent="0.2">
      <c r="A5" s="125">
        <f>'Výpis 1'!B15</f>
        <v>0</v>
      </c>
      <c r="B5" s="128">
        <f>IF('Výpis 1'!K15="x",'Výpis 1'!G15+4,IF('Výpis 1'!K15="xx",'Výpis 1'!G15+4,IF('Výpis 1'!K15="",'Výpis 1'!G15)))</f>
        <v>0</v>
      </c>
      <c r="C5" s="128">
        <f>IF('Výpis 1'!K15="x",'Výpis 1'!D15+4,IF('Výpis 1'!K15="xx",'Výpis 1'!D15+4,IF('Výpis 1'!K15="",'Výpis 1'!D15)))</f>
        <v>0</v>
      </c>
      <c r="D5" s="115">
        <f>'Výpis 1'!J15+IF('Výpis 1'!K15="x",'Výpis 1'!J15)</f>
        <v>0</v>
      </c>
      <c r="E5" s="114" t="s">
        <v>108</v>
      </c>
      <c r="F5" s="2" t="s">
        <v>110</v>
      </c>
      <c r="G5" s="2" t="str">
        <f>IF('Výpis 1'!H15="5","ABS 0,5 mm",IF('Výpis 1'!H15="1","ABS 1 mm",IF('Výpis 1'!H15="2","ABS 2 mm","")))</f>
        <v/>
      </c>
      <c r="H5" s="2" t="str">
        <f>IF('Výpis 1'!I15="5","ABS 0,5 mm",IF('Výpis 1'!I15="1","ABS 1 mm",IF('Výpis 1'!I15="2","ABS 2 mm","")))</f>
        <v/>
      </c>
      <c r="I5" s="2" t="str">
        <f>IF('Výpis 1'!E15="5","ABS 0,5 mm",IF('Výpis 1'!E15="1","ABS 1 mm",IF('Výpis 1'!E15="2","ABS 2 mm","")))</f>
        <v/>
      </c>
      <c r="J5" s="2" t="str">
        <f>IF('Výpis 1'!F15="5","ABS 0,5 mm",IF('Výpis 1'!F15="1","ABS 1 mm",IF('Výpis 1'!F15="2","ABS 2 mm","")))</f>
        <v/>
      </c>
      <c r="K5" s="2">
        <v>1111</v>
      </c>
      <c r="L5" s="2" t="str">
        <f>IF('Výpis 1'!K15="x","SLEPIT, "&amp;'Výpis 1'!L15,IF('Výpis 1'!K15="xx","SLEPIT ČÁSTĚČNĚ, NEBO S JINÝM MATERIÁLEM !! "&amp;'Výpis 1'!L15,IF('Výpis 1'!L15="","",'Výpis 1'!L15)))</f>
        <v/>
      </c>
    </row>
    <row r="6" spans="1:13" x14ac:dyDescent="0.2">
      <c r="A6" s="125">
        <f>'Výpis 1'!B16</f>
        <v>0</v>
      </c>
      <c r="B6" s="128">
        <f>IF('Výpis 1'!K16="x",'Výpis 1'!G16+4,IF('Výpis 1'!K16="xx",'Výpis 1'!G16+4,IF('Výpis 1'!K16="",'Výpis 1'!G16)))</f>
        <v>0</v>
      </c>
      <c r="C6" s="128">
        <f>IF('Výpis 1'!K16="x",'Výpis 1'!D16+4,IF('Výpis 1'!K16="xx",'Výpis 1'!D16+4,IF('Výpis 1'!K16="",'Výpis 1'!D16)))</f>
        <v>0</v>
      </c>
      <c r="D6" s="115">
        <f>'Výpis 1'!J16+IF('Výpis 1'!K16="x",'Výpis 1'!J16)</f>
        <v>0</v>
      </c>
      <c r="E6" s="114" t="s">
        <v>108</v>
      </c>
      <c r="F6" s="2" t="s">
        <v>110</v>
      </c>
      <c r="G6" s="2" t="str">
        <f>IF('Výpis 1'!H16="5","ABS 0,5 mm",IF('Výpis 1'!H16="1","ABS 1 mm",IF('Výpis 1'!H16="2","ABS 2 mm","")))</f>
        <v/>
      </c>
      <c r="H6" s="2" t="str">
        <f>IF('Výpis 1'!I16="5","ABS 0,5 mm",IF('Výpis 1'!I16="1","ABS 1 mm",IF('Výpis 1'!I16="2","ABS 2 mm","")))</f>
        <v/>
      </c>
      <c r="I6" s="2" t="str">
        <f>IF('Výpis 1'!E16="5","ABS 0,5 mm",IF('Výpis 1'!E16="1","ABS 1 mm",IF('Výpis 1'!E16="2","ABS 2 mm","")))</f>
        <v/>
      </c>
      <c r="J6" s="2" t="str">
        <f>IF('Výpis 1'!F16="5","ABS 0,5 mm",IF('Výpis 1'!F16="1","ABS 1 mm",IF('Výpis 1'!F16="2","ABS 2 mm","")))</f>
        <v/>
      </c>
      <c r="K6" s="2">
        <v>1111</v>
      </c>
      <c r="L6" s="2" t="str">
        <f>IF('Výpis 1'!K16="x","SLEPIT, "&amp;'Výpis 1'!L16,IF('Výpis 1'!K16="xx","SLEPIT ČÁSTĚČNĚ, NEBO S JINÝM MATERIÁLEM !! "&amp;'Výpis 1'!L16,IF('Výpis 1'!L16="","",'Výpis 1'!L16)))</f>
        <v/>
      </c>
    </row>
    <row r="7" spans="1:13" x14ac:dyDescent="0.2">
      <c r="A7" s="125">
        <f>'Výpis 1'!B17</f>
        <v>0</v>
      </c>
      <c r="B7" s="128">
        <f>IF('Výpis 1'!K17="x",'Výpis 1'!G17+4,IF('Výpis 1'!K17="xx",'Výpis 1'!G17+4,IF('Výpis 1'!K17="",'Výpis 1'!G17)))</f>
        <v>0</v>
      </c>
      <c r="C7" s="128">
        <f>IF('Výpis 1'!K17="x",'Výpis 1'!D17+4,IF('Výpis 1'!K17="xx",'Výpis 1'!D17+4,IF('Výpis 1'!K17="",'Výpis 1'!D17)))</f>
        <v>0</v>
      </c>
      <c r="D7" s="115">
        <f>'Výpis 1'!J17+IF('Výpis 1'!K17="x",'Výpis 1'!J17)</f>
        <v>0</v>
      </c>
      <c r="E7" s="114" t="s">
        <v>108</v>
      </c>
      <c r="F7" s="2" t="s">
        <v>110</v>
      </c>
      <c r="G7" s="2" t="str">
        <f>IF('Výpis 1'!H17="5","ABS 0,5 mm",IF('Výpis 1'!H17="1","ABS 1 mm",IF('Výpis 1'!H17="2","ABS 2 mm","")))</f>
        <v/>
      </c>
      <c r="H7" s="2" t="str">
        <f>IF('Výpis 1'!I17="5","ABS 0,5 mm",IF('Výpis 1'!I17="1","ABS 1 mm",IF('Výpis 1'!I17="2","ABS 2 mm","")))</f>
        <v/>
      </c>
      <c r="I7" s="2" t="str">
        <f>IF('Výpis 1'!E17="5","ABS 0,5 mm",IF('Výpis 1'!E17="1","ABS 1 mm",IF('Výpis 1'!E17="2","ABS 2 mm","")))</f>
        <v/>
      </c>
      <c r="J7" s="2" t="str">
        <f>IF('Výpis 1'!F17="5","ABS 0,5 mm",IF('Výpis 1'!F17="1","ABS 1 mm",IF('Výpis 1'!F17="2","ABS 2 mm","")))</f>
        <v/>
      </c>
      <c r="K7" s="2">
        <v>1111</v>
      </c>
      <c r="L7" s="2" t="str">
        <f>IF('Výpis 1'!K17="x","SLEPIT, "&amp;'Výpis 1'!L17,IF('Výpis 1'!K17="xx","SLEPIT ČÁSTĚČNĚ, NEBO S JINÝM MATERIÁLEM !! "&amp;'Výpis 1'!L17,IF('Výpis 1'!L17="","",'Výpis 1'!L17)))</f>
        <v/>
      </c>
    </row>
    <row r="8" spans="1:13" x14ac:dyDescent="0.2">
      <c r="A8" s="125">
        <f>'Výpis 1'!B18</f>
        <v>0</v>
      </c>
      <c r="B8" s="128">
        <f>IF('Výpis 1'!K18="x",'Výpis 1'!G18+4,IF('Výpis 1'!K18="xx",'Výpis 1'!G18+4,IF('Výpis 1'!K18="",'Výpis 1'!G18)))</f>
        <v>0</v>
      </c>
      <c r="C8" s="128">
        <f>IF('Výpis 1'!K18="x",'Výpis 1'!D18+4,IF('Výpis 1'!K18="xx",'Výpis 1'!D18+4,IF('Výpis 1'!K18="",'Výpis 1'!D18)))</f>
        <v>0</v>
      </c>
      <c r="D8" s="115">
        <f>'Výpis 1'!J18+IF('Výpis 1'!K18="x",'Výpis 1'!J18)</f>
        <v>0</v>
      </c>
      <c r="E8" s="114" t="s">
        <v>108</v>
      </c>
      <c r="F8" s="2" t="s">
        <v>110</v>
      </c>
      <c r="G8" s="2" t="str">
        <f>IF('Výpis 1'!H18="5","ABS 0,5 mm",IF('Výpis 1'!H18="1","ABS 1 mm",IF('Výpis 1'!H18="2","ABS 2 mm","")))</f>
        <v/>
      </c>
      <c r="H8" s="2" t="str">
        <f>IF('Výpis 1'!I18="5","ABS 0,5 mm",IF('Výpis 1'!I18="1","ABS 1 mm",IF('Výpis 1'!I18="2","ABS 2 mm","")))</f>
        <v/>
      </c>
      <c r="I8" s="2" t="str">
        <f>IF('Výpis 1'!E18="5","ABS 0,5 mm",IF('Výpis 1'!E18="1","ABS 1 mm",IF('Výpis 1'!E18="2","ABS 2 mm","")))</f>
        <v/>
      </c>
      <c r="J8" s="2" t="str">
        <f>IF('Výpis 1'!F18="5","ABS 0,5 mm",IF('Výpis 1'!F18="1","ABS 1 mm",IF('Výpis 1'!F18="2","ABS 2 mm","")))</f>
        <v/>
      </c>
      <c r="K8" s="2">
        <v>1111</v>
      </c>
      <c r="L8" s="2" t="str">
        <f>IF('Výpis 1'!K18="x","SLEPIT, "&amp;'Výpis 1'!L18,IF('Výpis 1'!K18="xx","SLEPIT ČÁSTĚČNĚ, NEBO S JINÝM MATERIÁLEM !! "&amp;'Výpis 1'!L18,IF('Výpis 1'!L18="","",'Výpis 1'!L18)))</f>
        <v/>
      </c>
    </row>
    <row r="9" spans="1:13" x14ac:dyDescent="0.2">
      <c r="A9" s="125">
        <f>'Výpis 1'!B19</f>
        <v>0</v>
      </c>
      <c r="B9" s="128">
        <f>IF('Výpis 1'!K19="x",'Výpis 1'!G19+4,IF('Výpis 1'!K19="xx",'Výpis 1'!G19+4,IF('Výpis 1'!K19="",'Výpis 1'!G19)))</f>
        <v>0</v>
      </c>
      <c r="C9" s="128">
        <f>IF('Výpis 1'!K19="x",'Výpis 1'!D19+4,IF('Výpis 1'!K19="xx",'Výpis 1'!D19+4,IF('Výpis 1'!K19="",'Výpis 1'!D19)))</f>
        <v>0</v>
      </c>
      <c r="D9" s="115">
        <f>'Výpis 1'!J19+IF('Výpis 1'!K19="x",'Výpis 1'!J19)</f>
        <v>0</v>
      </c>
      <c r="E9" s="114" t="s">
        <v>108</v>
      </c>
      <c r="F9" s="2" t="s">
        <v>110</v>
      </c>
      <c r="G9" s="2" t="str">
        <f>IF('Výpis 1'!H19="5","ABS 0,5 mm",IF('Výpis 1'!H19="1","ABS 1 mm",IF('Výpis 1'!H19="2","ABS 2 mm","")))</f>
        <v/>
      </c>
      <c r="H9" s="2" t="str">
        <f>IF('Výpis 1'!I19="5","ABS 0,5 mm",IF('Výpis 1'!I19="1","ABS 1 mm",IF('Výpis 1'!I19="2","ABS 2 mm","")))</f>
        <v/>
      </c>
      <c r="I9" s="2" t="str">
        <f>IF('Výpis 1'!E19="5","ABS 0,5 mm",IF('Výpis 1'!E19="1","ABS 1 mm",IF('Výpis 1'!E19="2","ABS 2 mm","")))</f>
        <v/>
      </c>
      <c r="J9" s="2" t="str">
        <f>IF('Výpis 1'!F19="5","ABS 0,5 mm",IF('Výpis 1'!F19="1","ABS 1 mm",IF('Výpis 1'!F19="2","ABS 2 mm","")))</f>
        <v/>
      </c>
      <c r="K9" s="2">
        <v>1111</v>
      </c>
      <c r="L9" s="2" t="str">
        <f>IF('Výpis 1'!K19="x","SLEPIT, "&amp;'Výpis 1'!L19,IF('Výpis 1'!K19="xx","SLEPIT ČÁSTĚČNĚ, NEBO S JINÝM MATERIÁLEM !! "&amp;'Výpis 1'!L19,IF('Výpis 1'!L19="","",'Výpis 1'!L19)))</f>
        <v/>
      </c>
    </row>
    <row r="10" spans="1:13" x14ac:dyDescent="0.2">
      <c r="A10" s="125">
        <f>'Výpis 1'!B20</f>
        <v>0</v>
      </c>
      <c r="B10" s="128">
        <f>IF('Výpis 1'!K20="x",'Výpis 1'!G20+4,IF('Výpis 1'!K20="xx",'Výpis 1'!G20+4,IF('Výpis 1'!K20="",'Výpis 1'!G20)))</f>
        <v>0</v>
      </c>
      <c r="C10" s="128">
        <f>IF('Výpis 1'!K20="x",'Výpis 1'!D20+4,IF('Výpis 1'!K20="xx",'Výpis 1'!D20+4,IF('Výpis 1'!K20="",'Výpis 1'!D20)))</f>
        <v>0</v>
      </c>
      <c r="D10" s="115">
        <f>'Výpis 1'!J20+IF('Výpis 1'!K20="x",'Výpis 1'!J20)</f>
        <v>0</v>
      </c>
      <c r="E10" s="114" t="s">
        <v>108</v>
      </c>
      <c r="F10" s="2" t="s">
        <v>110</v>
      </c>
      <c r="G10" s="2" t="str">
        <f>IF('Výpis 1'!H20="5","ABS 0,5 mm",IF('Výpis 1'!H20="1","ABS 1 mm",IF('Výpis 1'!H20="2","ABS 2 mm","")))</f>
        <v/>
      </c>
      <c r="H10" s="2" t="str">
        <f>IF('Výpis 1'!I20="5","ABS 0,5 mm",IF('Výpis 1'!I20="1","ABS 1 mm",IF('Výpis 1'!I20="2","ABS 2 mm","")))</f>
        <v/>
      </c>
      <c r="I10" s="2" t="str">
        <f>IF('Výpis 1'!E20="5","ABS 0,5 mm",IF('Výpis 1'!E20="1","ABS 1 mm",IF('Výpis 1'!E20="2","ABS 2 mm","")))</f>
        <v/>
      </c>
      <c r="J10" s="2" t="str">
        <f>IF('Výpis 1'!F20="5","ABS 0,5 mm",IF('Výpis 1'!F20="1","ABS 1 mm",IF('Výpis 1'!F20="2","ABS 2 mm","")))</f>
        <v/>
      </c>
      <c r="K10" s="2">
        <v>1111</v>
      </c>
      <c r="L10" s="2" t="str">
        <f>IF('Výpis 1'!K20="x","SLEPIT, "&amp;'Výpis 1'!L20,IF('Výpis 1'!K20="xx","SLEPIT ČÁSTĚČNĚ, NEBO S JINÝM MATERIÁLEM !! "&amp;'Výpis 1'!L20,IF('Výpis 1'!L20="","",'Výpis 1'!L20)))</f>
        <v/>
      </c>
    </row>
    <row r="11" spans="1:13" x14ac:dyDescent="0.2">
      <c r="A11" s="125">
        <f>'Výpis 1'!B21</f>
        <v>0</v>
      </c>
      <c r="B11" s="128">
        <f>IF('Výpis 1'!K21="x",'Výpis 1'!G21+4,IF('Výpis 1'!K21="xx",'Výpis 1'!G21+4,IF('Výpis 1'!K21="",'Výpis 1'!G21)))</f>
        <v>0</v>
      </c>
      <c r="C11" s="128">
        <f>IF('Výpis 1'!K21="x",'Výpis 1'!D21+4,IF('Výpis 1'!K21="xx",'Výpis 1'!D21+4,IF('Výpis 1'!K21="",'Výpis 1'!D21)))</f>
        <v>0</v>
      </c>
      <c r="D11" s="115">
        <f>'Výpis 1'!J21+IF('Výpis 1'!K21="x",'Výpis 1'!J21)</f>
        <v>0</v>
      </c>
      <c r="E11" s="114" t="s">
        <v>108</v>
      </c>
      <c r="F11" s="2" t="s">
        <v>110</v>
      </c>
      <c r="G11" s="2" t="str">
        <f>IF('Výpis 1'!H21="5","ABS 0,5 mm",IF('Výpis 1'!H21="1","ABS 1 mm",IF('Výpis 1'!H21="2","ABS 2 mm","")))</f>
        <v/>
      </c>
      <c r="H11" s="2" t="str">
        <f>IF('Výpis 1'!I21="5","ABS 0,5 mm",IF('Výpis 1'!I21="1","ABS 1 mm",IF('Výpis 1'!I21="2","ABS 2 mm","")))</f>
        <v/>
      </c>
      <c r="I11" s="2" t="str">
        <f>IF('Výpis 1'!E21="5","ABS 0,5 mm",IF('Výpis 1'!E21="1","ABS 1 mm",IF('Výpis 1'!E21="2","ABS 2 mm","")))</f>
        <v/>
      </c>
      <c r="J11" s="2" t="str">
        <f>IF('Výpis 1'!F21="5","ABS 0,5 mm",IF('Výpis 1'!F21="1","ABS 1 mm",IF('Výpis 1'!F21="2","ABS 2 mm","")))</f>
        <v/>
      </c>
      <c r="K11" s="2">
        <v>1111</v>
      </c>
      <c r="L11" s="2" t="str">
        <f>IF('Výpis 1'!K21="x","SLEPIT, "&amp;'Výpis 1'!L21,IF('Výpis 1'!K21="xx","SLEPIT ČÁSTĚČNĚ, NEBO S JINÝM MATERIÁLEM !! "&amp;'Výpis 1'!L21,IF('Výpis 1'!L21="","",'Výpis 1'!L21)))</f>
        <v/>
      </c>
    </row>
    <row r="12" spans="1:13" x14ac:dyDescent="0.2">
      <c r="A12" s="125">
        <f>'Výpis 1'!B22</f>
        <v>0</v>
      </c>
      <c r="B12" s="128">
        <f>IF('Výpis 1'!K22="x",'Výpis 1'!G22+4,IF('Výpis 1'!K22="xx",'Výpis 1'!G22+4,IF('Výpis 1'!K22="",'Výpis 1'!G22)))</f>
        <v>0</v>
      </c>
      <c r="C12" s="128">
        <f>IF('Výpis 1'!K22="x",'Výpis 1'!D22+4,IF('Výpis 1'!K22="xx",'Výpis 1'!D22+4,IF('Výpis 1'!K22="",'Výpis 1'!D22)))</f>
        <v>0</v>
      </c>
      <c r="D12" s="115">
        <f>'Výpis 1'!J22+IF('Výpis 1'!K22="x",'Výpis 1'!J22)</f>
        <v>0</v>
      </c>
      <c r="E12" s="114" t="s">
        <v>108</v>
      </c>
      <c r="F12" s="2" t="s">
        <v>110</v>
      </c>
      <c r="G12" s="2" t="str">
        <f>IF('Výpis 1'!H22="5","ABS 0,5 mm",IF('Výpis 1'!H22="1","ABS 1 mm",IF('Výpis 1'!H22="2","ABS 2 mm","")))</f>
        <v/>
      </c>
      <c r="H12" s="2" t="str">
        <f>IF('Výpis 1'!I22="5","ABS 0,5 mm",IF('Výpis 1'!I22="1","ABS 1 mm",IF('Výpis 1'!I22="2","ABS 2 mm","")))</f>
        <v/>
      </c>
      <c r="I12" s="2" t="str">
        <f>IF('Výpis 1'!E22="5","ABS 0,5 mm",IF('Výpis 1'!E22="1","ABS 1 mm",IF('Výpis 1'!E22="2","ABS 2 mm","")))</f>
        <v/>
      </c>
      <c r="J12" s="2" t="str">
        <f>IF('Výpis 1'!F22="5","ABS 0,5 mm",IF('Výpis 1'!F22="1","ABS 1 mm",IF('Výpis 1'!F22="2","ABS 2 mm","")))</f>
        <v/>
      </c>
      <c r="K12" s="2">
        <v>1111</v>
      </c>
      <c r="L12" s="2" t="str">
        <f>IF('Výpis 1'!K22="x","SLEPIT, "&amp;'Výpis 1'!L22,IF('Výpis 1'!K22="xx","SLEPIT ČÁSTĚČNĚ, NEBO S JINÝM MATERIÁLEM !! "&amp;'Výpis 1'!L22,IF('Výpis 1'!L22="","",'Výpis 1'!L22)))</f>
        <v/>
      </c>
    </row>
    <row r="13" spans="1:13" x14ac:dyDescent="0.2">
      <c r="A13" s="125">
        <f>'Výpis 1'!B23</f>
        <v>0</v>
      </c>
      <c r="B13" s="128">
        <f>IF('Výpis 1'!K23="x",'Výpis 1'!G23+4,IF('Výpis 1'!K23="xx",'Výpis 1'!G23+4,IF('Výpis 1'!K23="",'Výpis 1'!G23)))</f>
        <v>0</v>
      </c>
      <c r="C13" s="128">
        <f>IF('Výpis 1'!K23="x",'Výpis 1'!D23+4,IF('Výpis 1'!K23="xx",'Výpis 1'!D23+4,IF('Výpis 1'!K23="",'Výpis 1'!D23)))</f>
        <v>0</v>
      </c>
      <c r="D13" s="115">
        <f>'Výpis 1'!J23+IF('Výpis 1'!K23="x",'Výpis 1'!J23)</f>
        <v>0</v>
      </c>
      <c r="E13" s="114" t="s">
        <v>108</v>
      </c>
      <c r="F13" s="2" t="s">
        <v>110</v>
      </c>
      <c r="G13" s="2" t="str">
        <f>IF('Výpis 1'!H23="5","ABS 0,5 mm",IF('Výpis 1'!H23="1","ABS 1 mm",IF('Výpis 1'!H23="2","ABS 2 mm","")))</f>
        <v/>
      </c>
      <c r="H13" s="2" t="str">
        <f>IF('Výpis 1'!I23="5","ABS 0,5 mm",IF('Výpis 1'!I23="1","ABS 1 mm",IF('Výpis 1'!I23="2","ABS 2 mm","")))</f>
        <v/>
      </c>
      <c r="I13" s="2" t="str">
        <f>IF('Výpis 1'!E23="5","ABS 0,5 mm",IF('Výpis 1'!E23="1","ABS 1 mm",IF('Výpis 1'!E23="2","ABS 2 mm","")))</f>
        <v/>
      </c>
      <c r="J13" s="2" t="str">
        <f>IF('Výpis 1'!F23="5","ABS 0,5 mm",IF('Výpis 1'!F23="1","ABS 1 mm",IF('Výpis 1'!F23="2","ABS 2 mm","")))</f>
        <v/>
      </c>
      <c r="K13" s="2">
        <v>1111</v>
      </c>
      <c r="L13" s="2" t="str">
        <f>IF('Výpis 1'!K23="x","SLEPIT, "&amp;'Výpis 1'!L23,IF('Výpis 1'!K23="xx","SLEPIT ČÁSTĚČNĚ, NEBO S JINÝM MATERIÁLEM !! "&amp;'Výpis 1'!L23,IF('Výpis 1'!L23="","",'Výpis 1'!L23)))</f>
        <v/>
      </c>
    </row>
    <row r="14" spans="1:13" x14ac:dyDescent="0.2">
      <c r="A14" s="125">
        <f>'Výpis 1'!B24</f>
        <v>0</v>
      </c>
      <c r="B14" s="128">
        <f>IF('Výpis 1'!K24="x",'Výpis 1'!G24+4,IF('Výpis 1'!K24="xx",'Výpis 1'!G24+4,IF('Výpis 1'!K24="",'Výpis 1'!G24)))</f>
        <v>0</v>
      </c>
      <c r="C14" s="128">
        <f>IF('Výpis 1'!K24="x",'Výpis 1'!D24+4,IF('Výpis 1'!K24="xx",'Výpis 1'!D24+4,IF('Výpis 1'!K24="",'Výpis 1'!D24)))</f>
        <v>0</v>
      </c>
      <c r="D14" s="115">
        <f>'Výpis 1'!J24+IF('Výpis 1'!K24="x",'Výpis 1'!J24)</f>
        <v>0</v>
      </c>
      <c r="E14" s="114" t="s">
        <v>108</v>
      </c>
      <c r="F14" s="2" t="s">
        <v>110</v>
      </c>
      <c r="G14" s="2" t="str">
        <f>IF('Výpis 1'!H24="5","ABS 0,5 mm",IF('Výpis 1'!H24="1","ABS 1 mm",IF('Výpis 1'!H24="2","ABS 2 mm","")))</f>
        <v/>
      </c>
      <c r="H14" s="2" t="str">
        <f>IF('Výpis 1'!I24="5","ABS 0,5 mm",IF('Výpis 1'!I24="1","ABS 1 mm",IF('Výpis 1'!I24="2","ABS 2 mm","")))</f>
        <v/>
      </c>
      <c r="I14" s="2" t="str">
        <f>IF('Výpis 1'!E24="5","ABS 0,5 mm",IF('Výpis 1'!E24="1","ABS 1 mm",IF('Výpis 1'!E24="2","ABS 2 mm","")))</f>
        <v/>
      </c>
      <c r="J14" s="2" t="str">
        <f>IF('Výpis 1'!F24="5","ABS 0,5 mm",IF('Výpis 1'!F24="1","ABS 1 mm",IF('Výpis 1'!F24="2","ABS 2 mm","")))</f>
        <v/>
      </c>
      <c r="K14" s="2">
        <v>1111</v>
      </c>
      <c r="L14" s="2" t="str">
        <f>IF('Výpis 1'!K24="x","SLEPIT, "&amp;'Výpis 1'!L24,IF('Výpis 1'!K24="xx","SLEPIT ČÁSTĚČNĚ, NEBO S JINÝM MATERIÁLEM !! "&amp;'Výpis 1'!L24,IF('Výpis 1'!L24="","",'Výpis 1'!L24)))</f>
        <v/>
      </c>
    </row>
    <row r="15" spans="1:13" x14ac:dyDescent="0.2">
      <c r="A15" s="125">
        <f>'Výpis 1'!B25</f>
        <v>0</v>
      </c>
      <c r="B15" s="128">
        <f>IF('Výpis 1'!K25="x",'Výpis 1'!G25+4,IF('Výpis 1'!K25="xx",'Výpis 1'!G25+4,IF('Výpis 1'!K25="",'Výpis 1'!G25)))</f>
        <v>0</v>
      </c>
      <c r="C15" s="128">
        <f>IF('Výpis 1'!K25="x",'Výpis 1'!D25+4,IF('Výpis 1'!K25="xx",'Výpis 1'!D25+4,IF('Výpis 1'!K25="",'Výpis 1'!D25)))</f>
        <v>0</v>
      </c>
      <c r="D15" s="115">
        <f>'Výpis 1'!J25+IF('Výpis 1'!K25="x",'Výpis 1'!J25)</f>
        <v>0</v>
      </c>
      <c r="E15" s="114" t="s">
        <v>108</v>
      </c>
      <c r="F15" s="2" t="s">
        <v>110</v>
      </c>
      <c r="G15" s="2" t="str">
        <f>IF('Výpis 1'!H25="5","ABS 0,5 mm",IF('Výpis 1'!H25="1","ABS 1 mm",IF('Výpis 1'!H25="2","ABS 2 mm","")))</f>
        <v/>
      </c>
      <c r="H15" s="2" t="str">
        <f>IF('Výpis 1'!I25="5","ABS 0,5 mm",IF('Výpis 1'!I25="1","ABS 1 mm",IF('Výpis 1'!I25="2","ABS 2 mm","")))</f>
        <v/>
      </c>
      <c r="I15" s="2" t="str">
        <f>IF('Výpis 1'!E25="5","ABS 0,5 mm",IF('Výpis 1'!E25="1","ABS 1 mm",IF('Výpis 1'!E25="2","ABS 2 mm","")))</f>
        <v/>
      </c>
      <c r="J15" s="2" t="str">
        <f>IF('Výpis 1'!F25="5","ABS 0,5 mm",IF('Výpis 1'!F25="1","ABS 1 mm",IF('Výpis 1'!F25="2","ABS 2 mm","")))</f>
        <v/>
      </c>
      <c r="K15" s="2">
        <v>1111</v>
      </c>
      <c r="L15" s="2" t="str">
        <f>IF('Výpis 1'!K25="x","SLEPIT, "&amp;'Výpis 1'!L25,IF('Výpis 1'!K25="xx","SLEPIT ČÁSTĚČNĚ, NEBO S JINÝM MATERIÁLEM !! "&amp;'Výpis 1'!L25,IF('Výpis 1'!L25="","",'Výpis 1'!L25)))</f>
        <v/>
      </c>
    </row>
    <row r="16" spans="1:13" x14ac:dyDescent="0.2">
      <c r="A16" s="125">
        <f>'Výpis 1'!B26</f>
        <v>0</v>
      </c>
      <c r="B16" s="128">
        <f>IF('Výpis 1'!K26="x",'Výpis 1'!G26+4,IF('Výpis 1'!K26="xx",'Výpis 1'!G26+4,IF('Výpis 1'!K26="",'Výpis 1'!G26)))</f>
        <v>0</v>
      </c>
      <c r="C16" s="128">
        <f>IF('Výpis 1'!K26="x",'Výpis 1'!D26+4,IF('Výpis 1'!K26="xx",'Výpis 1'!D26+4,IF('Výpis 1'!K26="",'Výpis 1'!D26)))</f>
        <v>0</v>
      </c>
      <c r="D16" s="115">
        <f>'Výpis 1'!J26+IF('Výpis 1'!K26="x",'Výpis 1'!J26)</f>
        <v>0</v>
      </c>
      <c r="E16" s="114" t="s">
        <v>108</v>
      </c>
      <c r="F16" s="2" t="s">
        <v>110</v>
      </c>
      <c r="G16" s="2" t="str">
        <f>IF('Výpis 1'!H26="5","ABS 0,5 mm",IF('Výpis 1'!H26="1","ABS 1 mm",IF('Výpis 1'!H26="2","ABS 2 mm","")))</f>
        <v/>
      </c>
      <c r="H16" s="2" t="str">
        <f>IF('Výpis 1'!I26="5","ABS 0,5 mm",IF('Výpis 1'!I26="1","ABS 1 mm",IF('Výpis 1'!I26="2","ABS 2 mm","")))</f>
        <v/>
      </c>
      <c r="I16" s="2" t="str">
        <f>IF('Výpis 1'!E26="5","ABS 0,5 mm",IF('Výpis 1'!E26="1","ABS 1 mm",IF('Výpis 1'!E26="2","ABS 2 mm","")))</f>
        <v/>
      </c>
      <c r="J16" s="2" t="str">
        <f>IF('Výpis 1'!F26="5","ABS 0,5 mm",IF('Výpis 1'!F26="1","ABS 1 mm",IF('Výpis 1'!F26="2","ABS 2 mm","")))</f>
        <v/>
      </c>
      <c r="K16" s="2">
        <v>1111</v>
      </c>
      <c r="L16" s="2" t="str">
        <f>IF('Výpis 1'!K26="x","SLEPIT, "&amp;'Výpis 1'!L26,IF('Výpis 1'!K26="xx","SLEPIT ČÁSTĚČNĚ, NEBO S JINÝM MATERIÁLEM !! "&amp;'Výpis 1'!L26,IF('Výpis 1'!L26="","",'Výpis 1'!L26)))</f>
        <v/>
      </c>
    </row>
    <row r="17" spans="1:12" x14ac:dyDescent="0.2">
      <c r="A17" s="125">
        <f>'Výpis 1'!B27</f>
        <v>0</v>
      </c>
      <c r="B17" s="128">
        <f>IF('Výpis 1'!K27="x",'Výpis 1'!G27+4,IF('Výpis 1'!K27="xx",'Výpis 1'!G27+4,IF('Výpis 1'!K27="",'Výpis 1'!G27)))</f>
        <v>0</v>
      </c>
      <c r="C17" s="128">
        <f>IF('Výpis 1'!K27="x",'Výpis 1'!D27+4,IF('Výpis 1'!K27="xx",'Výpis 1'!D27+4,IF('Výpis 1'!K27="",'Výpis 1'!D27)))</f>
        <v>0</v>
      </c>
      <c r="D17" s="115">
        <f>'Výpis 1'!J27+IF('Výpis 1'!K27="x",'Výpis 1'!J27)</f>
        <v>0</v>
      </c>
      <c r="E17" s="114" t="s">
        <v>108</v>
      </c>
      <c r="F17" s="2" t="s">
        <v>110</v>
      </c>
      <c r="G17" s="2" t="str">
        <f>IF('Výpis 1'!H27="5","ABS 0,5 mm",IF('Výpis 1'!H27="1","ABS 1 mm",IF('Výpis 1'!H27="2","ABS 2 mm","")))</f>
        <v/>
      </c>
      <c r="H17" s="2" t="str">
        <f>IF('Výpis 1'!I27="5","ABS 0,5 mm",IF('Výpis 1'!I27="1","ABS 1 mm",IF('Výpis 1'!I27="2","ABS 2 mm","")))</f>
        <v/>
      </c>
      <c r="I17" s="2" t="str">
        <f>IF('Výpis 1'!E27="5","ABS 0,5 mm",IF('Výpis 1'!E27="1","ABS 1 mm",IF('Výpis 1'!E27="2","ABS 2 mm","")))</f>
        <v/>
      </c>
      <c r="J17" s="2" t="str">
        <f>IF('Výpis 1'!F27="5","ABS 0,5 mm",IF('Výpis 1'!F27="1","ABS 1 mm",IF('Výpis 1'!F27="2","ABS 2 mm","")))</f>
        <v/>
      </c>
      <c r="K17" s="2">
        <v>1111</v>
      </c>
      <c r="L17" s="2" t="str">
        <f>IF('Výpis 1'!K27="x","SLEPIT, "&amp;'Výpis 1'!L27,IF('Výpis 1'!K27="xx","SLEPIT ČÁSTĚČNĚ, NEBO S JINÝM MATERIÁLEM !! "&amp;'Výpis 1'!L27,IF('Výpis 1'!L27="","",'Výpis 1'!L27)))</f>
        <v/>
      </c>
    </row>
    <row r="18" spans="1:12" x14ac:dyDescent="0.2">
      <c r="A18" s="125">
        <f>'Výpis 1'!B28</f>
        <v>0</v>
      </c>
      <c r="B18" s="128">
        <f>IF('Výpis 1'!K28="x",'Výpis 1'!G28+4,IF('Výpis 1'!K28="xx",'Výpis 1'!G28+4,IF('Výpis 1'!K28="",'Výpis 1'!G28)))</f>
        <v>0</v>
      </c>
      <c r="C18" s="128">
        <f>IF('Výpis 1'!K28="x",'Výpis 1'!D28+4,IF('Výpis 1'!K28="xx",'Výpis 1'!D28+4,IF('Výpis 1'!K28="",'Výpis 1'!D28)))</f>
        <v>0</v>
      </c>
      <c r="D18" s="115">
        <f>'Výpis 1'!J28+IF('Výpis 1'!K28="x",'Výpis 1'!J28)</f>
        <v>0</v>
      </c>
      <c r="E18" s="114" t="s">
        <v>108</v>
      </c>
      <c r="F18" s="2" t="s">
        <v>110</v>
      </c>
      <c r="G18" s="2" t="str">
        <f>IF('Výpis 1'!H28="5","ABS 0,5 mm",IF('Výpis 1'!H28="1","ABS 1 mm",IF('Výpis 1'!H28="2","ABS 2 mm","")))</f>
        <v/>
      </c>
      <c r="H18" s="2" t="str">
        <f>IF('Výpis 1'!I28="5","ABS 0,5 mm",IF('Výpis 1'!I28="1","ABS 1 mm",IF('Výpis 1'!I28="2","ABS 2 mm","")))</f>
        <v/>
      </c>
      <c r="I18" s="2" t="str">
        <f>IF('Výpis 1'!E28="5","ABS 0,5 mm",IF('Výpis 1'!E28="1","ABS 1 mm",IF('Výpis 1'!E28="2","ABS 2 mm","")))</f>
        <v/>
      </c>
      <c r="J18" s="2" t="str">
        <f>IF('Výpis 1'!F28="5","ABS 0,5 mm",IF('Výpis 1'!F28="1","ABS 1 mm",IF('Výpis 1'!F28="2","ABS 2 mm","")))</f>
        <v/>
      </c>
      <c r="K18" s="2">
        <v>1111</v>
      </c>
      <c r="L18" s="2" t="str">
        <f>IF('Výpis 1'!K28="x","SLEPIT, "&amp;'Výpis 1'!L28,IF('Výpis 1'!K28="xx","SLEPIT ČÁSTĚČNĚ, NEBO S JINÝM MATERIÁLEM !! "&amp;'Výpis 1'!L28,IF('Výpis 1'!L28="","",'Výpis 1'!L28)))</f>
        <v/>
      </c>
    </row>
    <row r="19" spans="1:12" x14ac:dyDescent="0.2">
      <c r="A19" s="125">
        <f>'Výpis 1'!B29</f>
        <v>0</v>
      </c>
      <c r="B19" s="128">
        <f>IF('Výpis 1'!K29="x",'Výpis 1'!G29+4,IF('Výpis 1'!K29="xx",'Výpis 1'!G29+4,IF('Výpis 1'!K29="",'Výpis 1'!G29)))</f>
        <v>0</v>
      </c>
      <c r="C19" s="128">
        <f>IF('Výpis 1'!K29="x",'Výpis 1'!D29+4,IF('Výpis 1'!K29="xx",'Výpis 1'!D29+4,IF('Výpis 1'!K29="",'Výpis 1'!D29)))</f>
        <v>0</v>
      </c>
      <c r="D19" s="115">
        <f>'Výpis 1'!J29+IF('Výpis 1'!K29="x",'Výpis 1'!J29)</f>
        <v>0</v>
      </c>
      <c r="E19" s="114" t="s">
        <v>108</v>
      </c>
      <c r="F19" s="2" t="s">
        <v>110</v>
      </c>
      <c r="G19" s="2" t="str">
        <f>IF('Výpis 1'!H29="5","ABS 0,5 mm",IF('Výpis 1'!H29="1","ABS 1 mm",IF('Výpis 1'!H29="2","ABS 2 mm","")))</f>
        <v/>
      </c>
      <c r="H19" s="2" t="str">
        <f>IF('Výpis 1'!I29="5","ABS 0,5 mm",IF('Výpis 1'!I29="1","ABS 1 mm",IF('Výpis 1'!I29="2","ABS 2 mm","")))</f>
        <v/>
      </c>
      <c r="I19" s="2" t="str">
        <f>IF('Výpis 1'!E29="5","ABS 0,5 mm",IF('Výpis 1'!E29="1","ABS 1 mm",IF('Výpis 1'!E29="2","ABS 2 mm","")))</f>
        <v/>
      </c>
      <c r="J19" s="2" t="str">
        <f>IF('Výpis 1'!F29="5","ABS 0,5 mm",IF('Výpis 1'!F29="1","ABS 1 mm",IF('Výpis 1'!F29="2","ABS 2 mm","")))</f>
        <v/>
      </c>
      <c r="K19" s="2">
        <v>1111</v>
      </c>
      <c r="L19" s="2" t="str">
        <f>IF('Výpis 1'!K29="x","SLEPIT, "&amp;'Výpis 1'!L29,IF('Výpis 1'!K29="xx","SLEPIT ČÁSTĚČNĚ, NEBO S JINÝM MATERIÁLEM !! "&amp;'Výpis 1'!L29,IF('Výpis 1'!L29="","",'Výpis 1'!L29)))</f>
        <v/>
      </c>
    </row>
    <row r="20" spans="1:12" x14ac:dyDescent="0.2">
      <c r="A20" s="125">
        <f>'Výpis 1'!B30</f>
        <v>0</v>
      </c>
      <c r="B20" s="128">
        <f>IF('Výpis 1'!K30="x",'Výpis 1'!G30+4,IF('Výpis 1'!K30="xx",'Výpis 1'!G30+4,IF('Výpis 1'!K30="",'Výpis 1'!G30)))</f>
        <v>0</v>
      </c>
      <c r="C20" s="128">
        <f>IF('Výpis 1'!K30="x",'Výpis 1'!D30+4,IF('Výpis 1'!K30="xx",'Výpis 1'!D30+4,IF('Výpis 1'!K30="",'Výpis 1'!D30)))</f>
        <v>0</v>
      </c>
      <c r="D20" s="115">
        <f>'Výpis 1'!J30+IF('Výpis 1'!K30="x",'Výpis 1'!J30)</f>
        <v>0</v>
      </c>
      <c r="E20" s="114" t="s">
        <v>108</v>
      </c>
      <c r="F20" s="2" t="s">
        <v>110</v>
      </c>
      <c r="G20" s="2" t="str">
        <f>IF('Výpis 1'!H30="5","ABS 0,5 mm",IF('Výpis 1'!H30="1","ABS 1 mm",IF('Výpis 1'!H30="2","ABS 2 mm","")))</f>
        <v/>
      </c>
      <c r="H20" s="2" t="str">
        <f>IF('Výpis 1'!I30="5","ABS 0,5 mm",IF('Výpis 1'!I30="1","ABS 1 mm",IF('Výpis 1'!I30="2","ABS 2 mm","")))</f>
        <v/>
      </c>
      <c r="I20" s="2" t="str">
        <f>IF('Výpis 1'!E30="5","ABS 0,5 mm",IF('Výpis 1'!E30="1","ABS 1 mm",IF('Výpis 1'!E30="2","ABS 2 mm","")))</f>
        <v/>
      </c>
      <c r="J20" s="2" t="str">
        <f>IF('Výpis 1'!F30="5","ABS 0,5 mm",IF('Výpis 1'!F30="1","ABS 1 mm",IF('Výpis 1'!F30="2","ABS 2 mm","")))</f>
        <v/>
      </c>
      <c r="K20" s="2">
        <v>1111</v>
      </c>
      <c r="L20" s="2" t="str">
        <f>IF('Výpis 1'!K30="x","SLEPIT, "&amp;'Výpis 1'!L30,IF('Výpis 1'!K30="xx","SLEPIT ČÁSTĚČNĚ, NEBO S JINÝM MATERIÁLEM !! "&amp;'Výpis 1'!L30,IF('Výpis 1'!L30="","",'Výpis 1'!L30)))</f>
        <v/>
      </c>
    </row>
    <row r="21" spans="1:12" x14ac:dyDescent="0.2">
      <c r="A21" s="125">
        <f>'Výpis 1'!B31</f>
        <v>0</v>
      </c>
      <c r="B21" s="128">
        <f>IF('Výpis 1'!K31="x",'Výpis 1'!G31+4,IF('Výpis 1'!K31="xx",'Výpis 1'!G31+4,IF('Výpis 1'!K31="",'Výpis 1'!G31)))</f>
        <v>0</v>
      </c>
      <c r="C21" s="128">
        <f>IF('Výpis 1'!K31="x",'Výpis 1'!D31+4,IF('Výpis 1'!K31="xx",'Výpis 1'!D31+4,IF('Výpis 1'!K31="",'Výpis 1'!D31)))</f>
        <v>0</v>
      </c>
      <c r="D21" s="115">
        <f>'Výpis 1'!J31+IF('Výpis 1'!K31="x",'Výpis 1'!J31)</f>
        <v>0</v>
      </c>
      <c r="E21" s="114" t="s">
        <v>108</v>
      </c>
      <c r="F21" s="2" t="s">
        <v>110</v>
      </c>
      <c r="G21" s="2" t="str">
        <f>IF('Výpis 1'!H31="5","ABS 0,5 mm",IF('Výpis 1'!H31="1","ABS 1 mm",IF('Výpis 1'!H31="2","ABS 2 mm","")))</f>
        <v/>
      </c>
      <c r="H21" s="2" t="str">
        <f>IF('Výpis 1'!I31="5","ABS 0,5 mm",IF('Výpis 1'!I31="1","ABS 1 mm",IF('Výpis 1'!I31="2","ABS 2 mm","")))</f>
        <v/>
      </c>
      <c r="I21" s="2" t="str">
        <f>IF('Výpis 1'!E31="5","ABS 0,5 mm",IF('Výpis 1'!E31="1","ABS 1 mm",IF('Výpis 1'!E31="2","ABS 2 mm","")))</f>
        <v/>
      </c>
      <c r="J21" s="2" t="str">
        <f>IF('Výpis 1'!F31="5","ABS 0,5 mm",IF('Výpis 1'!F31="1","ABS 1 mm",IF('Výpis 1'!F31="2","ABS 2 mm","")))</f>
        <v/>
      </c>
      <c r="K21" s="2">
        <v>1111</v>
      </c>
      <c r="L21" s="2" t="str">
        <f>IF('Výpis 1'!K31="x","SLEPIT, "&amp;'Výpis 1'!L31,IF('Výpis 1'!K31="xx","SLEPIT ČÁSTĚČNĚ, NEBO S JINÝM MATERIÁLEM !! "&amp;'Výpis 1'!L31,IF('Výpis 1'!L31="","",'Výpis 1'!L31)))</f>
        <v/>
      </c>
    </row>
    <row r="22" spans="1:12" x14ac:dyDescent="0.2">
      <c r="A22" s="125">
        <f>'Výpis 1'!B32</f>
        <v>0</v>
      </c>
      <c r="B22" s="128">
        <f>IF('Výpis 1'!K32="x",'Výpis 1'!G32+4,IF('Výpis 1'!K32="xx",'Výpis 1'!G32+4,IF('Výpis 1'!K32="",'Výpis 1'!G32)))</f>
        <v>0</v>
      </c>
      <c r="C22" s="128">
        <f>IF('Výpis 1'!K32="x",'Výpis 1'!D32+4,IF('Výpis 1'!K32="xx",'Výpis 1'!D32+4,IF('Výpis 1'!K32="",'Výpis 1'!D32)))</f>
        <v>0</v>
      </c>
      <c r="D22" s="115">
        <f>'Výpis 1'!J32+IF('Výpis 1'!K32="x",'Výpis 1'!J32)</f>
        <v>0</v>
      </c>
      <c r="E22" s="114" t="s">
        <v>108</v>
      </c>
      <c r="F22" s="2" t="s">
        <v>110</v>
      </c>
      <c r="G22" s="2" t="str">
        <f>IF('Výpis 1'!H32="5","ABS 0,5 mm",IF('Výpis 1'!H32="1","ABS 1 mm",IF('Výpis 1'!H32="2","ABS 2 mm","")))</f>
        <v/>
      </c>
      <c r="H22" s="2" t="str">
        <f>IF('Výpis 1'!I32="5","ABS 0,5 mm",IF('Výpis 1'!I32="1","ABS 1 mm",IF('Výpis 1'!I32="2","ABS 2 mm","")))</f>
        <v/>
      </c>
      <c r="I22" s="2" t="str">
        <f>IF('Výpis 1'!E32="5","ABS 0,5 mm",IF('Výpis 1'!E32="1","ABS 1 mm",IF('Výpis 1'!E32="2","ABS 2 mm","")))</f>
        <v/>
      </c>
      <c r="J22" s="2" t="str">
        <f>IF('Výpis 1'!F32="5","ABS 0,5 mm",IF('Výpis 1'!F32="1","ABS 1 mm",IF('Výpis 1'!F32="2","ABS 2 mm","")))</f>
        <v/>
      </c>
      <c r="K22" s="2">
        <v>1111</v>
      </c>
      <c r="L22" s="2" t="str">
        <f>IF('Výpis 1'!K32="x","SLEPIT, "&amp;'Výpis 1'!L32,IF('Výpis 1'!K32="xx","SLEPIT ČÁSTĚČNĚ, NEBO S JINÝM MATERIÁLEM !! "&amp;'Výpis 1'!L32,IF('Výpis 1'!L32="","",'Výpis 1'!L32)))</f>
        <v/>
      </c>
    </row>
    <row r="23" spans="1:12" x14ac:dyDescent="0.2">
      <c r="A23" s="125">
        <f>'Výpis 1'!B33</f>
        <v>0</v>
      </c>
      <c r="B23" s="128">
        <f>IF('Výpis 1'!K33="x",'Výpis 1'!G33+4,IF('Výpis 1'!K33="xx",'Výpis 1'!G33+4,IF('Výpis 1'!K33="",'Výpis 1'!G33)))</f>
        <v>0</v>
      </c>
      <c r="C23" s="128">
        <f>IF('Výpis 1'!K33="x",'Výpis 1'!D33+4,IF('Výpis 1'!K33="xx",'Výpis 1'!D33+4,IF('Výpis 1'!K33="",'Výpis 1'!D33)))</f>
        <v>0</v>
      </c>
      <c r="D23" s="115">
        <f>'Výpis 1'!J33+IF('Výpis 1'!K33="x",'Výpis 1'!J33)</f>
        <v>0</v>
      </c>
      <c r="E23" s="114" t="s">
        <v>108</v>
      </c>
      <c r="F23" s="2" t="s">
        <v>110</v>
      </c>
      <c r="G23" s="2" t="str">
        <f>IF('Výpis 1'!H33="5","ABS 0,5 mm",IF('Výpis 1'!H33="1","ABS 1 mm",IF('Výpis 1'!H33="2","ABS 2 mm","")))</f>
        <v/>
      </c>
      <c r="H23" s="2" t="str">
        <f>IF('Výpis 1'!I33="5","ABS 0,5 mm",IF('Výpis 1'!I33="1","ABS 1 mm",IF('Výpis 1'!I33="2","ABS 2 mm","")))</f>
        <v/>
      </c>
      <c r="I23" s="2" t="str">
        <f>IF('Výpis 1'!E33="5","ABS 0,5 mm",IF('Výpis 1'!E33="1","ABS 1 mm",IF('Výpis 1'!E33="2","ABS 2 mm","")))</f>
        <v/>
      </c>
      <c r="J23" s="2" t="str">
        <f>IF('Výpis 1'!F33="5","ABS 0,5 mm",IF('Výpis 1'!F33="1","ABS 1 mm",IF('Výpis 1'!F33="2","ABS 2 mm","")))</f>
        <v/>
      </c>
      <c r="K23" s="2">
        <v>1111</v>
      </c>
      <c r="L23" s="2" t="str">
        <f>IF('Výpis 1'!K33="x","SLEPIT, "&amp;'Výpis 1'!L33,IF('Výpis 1'!K33="xx","SLEPIT ČÁSTĚČNĚ, NEBO S JINÝM MATERIÁLEM !! "&amp;'Výpis 1'!L33,IF('Výpis 1'!L33="","",'Výpis 1'!L33)))</f>
        <v/>
      </c>
    </row>
    <row r="24" spans="1:12" x14ac:dyDescent="0.2">
      <c r="A24" s="125">
        <f>'Výpis 1'!B34</f>
        <v>0</v>
      </c>
      <c r="B24" s="128">
        <f>IF('Výpis 1'!K34="x",'Výpis 1'!G34+4,IF('Výpis 1'!K34="xx",'Výpis 1'!G34+4,IF('Výpis 1'!K34="",'Výpis 1'!G34)))</f>
        <v>0</v>
      </c>
      <c r="C24" s="128">
        <f>IF('Výpis 1'!K34="x",'Výpis 1'!D34+4,IF('Výpis 1'!K34="xx",'Výpis 1'!D34+4,IF('Výpis 1'!K34="",'Výpis 1'!D34)))</f>
        <v>0</v>
      </c>
      <c r="D24" s="115">
        <f>'Výpis 1'!J34+IF('Výpis 1'!K34="x",'Výpis 1'!J34)</f>
        <v>0</v>
      </c>
      <c r="E24" s="114" t="s">
        <v>108</v>
      </c>
      <c r="F24" s="2" t="s">
        <v>110</v>
      </c>
      <c r="G24" s="2" t="str">
        <f>IF('Výpis 1'!H34="5","ABS 0,5 mm",IF('Výpis 1'!H34="1","ABS 1 mm",IF('Výpis 1'!H34="2","ABS 2 mm","")))</f>
        <v/>
      </c>
      <c r="H24" s="2" t="str">
        <f>IF('Výpis 1'!I34="5","ABS 0,5 mm",IF('Výpis 1'!I34="1","ABS 1 mm",IF('Výpis 1'!I34="2","ABS 2 mm","")))</f>
        <v/>
      </c>
      <c r="I24" s="2" t="str">
        <f>IF('Výpis 1'!E34="5","ABS 0,5 mm",IF('Výpis 1'!E34="1","ABS 1 mm",IF('Výpis 1'!E34="2","ABS 2 mm","")))</f>
        <v/>
      </c>
      <c r="J24" s="2" t="str">
        <f>IF('Výpis 1'!F34="5","ABS 0,5 mm",IF('Výpis 1'!F34="1","ABS 1 mm",IF('Výpis 1'!F34="2","ABS 2 mm","")))</f>
        <v/>
      </c>
      <c r="K24" s="2">
        <v>1111</v>
      </c>
      <c r="L24" s="2" t="str">
        <f>IF('Výpis 1'!K34="x","SLEPIT, "&amp;'Výpis 1'!L34,IF('Výpis 1'!K34="xx","SLEPIT ČÁSTĚČNĚ, NEBO S JINÝM MATERIÁLEM !! "&amp;'Výpis 1'!L34,IF('Výpis 1'!L34="","",'Výpis 1'!L34)))</f>
        <v/>
      </c>
    </row>
    <row r="25" spans="1:12" x14ac:dyDescent="0.2">
      <c r="A25" s="125">
        <f>'Výpis 1'!B35</f>
        <v>0</v>
      </c>
      <c r="B25" s="128">
        <f>IF('Výpis 1'!K35="x",'Výpis 1'!G35+4,IF('Výpis 1'!K35="xx",'Výpis 1'!G35+4,IF('Výpis 1'!K35="",'Výpis 1'!G35)))</f>
        <v>0</v>
      </c>
      <c r="C25" s="128">
        <f>IF('Výpis 1'!K35="x",'Výpis 1'!D35+4,IF('Výpis 1'!K35="xx",'Výpis 1'!D35+4,IF('Výpis 1'!K35="",'Výpis 1'!D35)))</f>
        <v>0</v>
      </c>
      <c r="D25" s="115">
        <f>'Výpis 1'!J35+IF('Výpis 1'!K35="x",'Výpis 1'!J35)</f>
        <v>0</v>
      </c>
      <c r="E25" s="114" t="s">
        <v>108</v>
      </c>
      <c r="F25" s="2" t="s">
        <v>110</v>
      </c>
      <c r="G25" s="2" t="str">
        <f>IF('Výpis 1'!H35="5","ABS 0,5 mm",IF('Výpis 1'!H35="1","ABS 1 mm",IF('Výpis 1'!H35="2","ABS 2 mm","")))</f>
        <v/>
      </c>
      <c r="H25" s="2" t="str">
        <f>IF('Výpis 1'!I35="5","ABS 0,5 mm",IF('Výpis 1'!I35="1","ABS 1 mm",IF('Výpis 1'!I35="2","ABS 2 mm","")))</f>
        <v/>
      </c>
      <c r="I25" s="2" t="str">
        <f>IF('Výpis 1'!E35="5","ABS 0,5 mm",IF('Výpis 1'!E35="1","ABS 1 mm",IF('Výpis 1'!E35="2","ABS 2 mm","")))</f>
        <v/>
      </c>
      <c r="J25" s="2" t="str">
        <f>IF('Výpis 1'!F35="5","ABS 0,5 mm",IF('Výpis 1'!F35="1","ABS 1 mm",IF('Výpis 1'!F35="2","ABS 2 mm","")))</f>
        <v/>
      </c>
      <c r="K25" s="2">
        <v>1111</v>
      </c>
      <c r="L25" s="2" t="str">
        <f>IF('Výpis 1'!K35="x","SLEPIT, "&amp;'Výpis 1'!L35,IF('Výpis 1'!K35="xx","SLEPIT ČÁSTĚČNĚ, NEBO S JINÝM MATERIÁLEM !! "&amp;'Výpis 1'!L35,IF('Výpis 1'!L35="","",'Výpis 1'!L35)))</f>
        <v/>
      </c>
    </row>
    <row r="26" spans="1:12" x14ac:dyDescent="0.2">
      <c r="A26" s="125">
        <f>'Výpis 1'!B36</f>
        <v>0</v>
      </c>
      <c r="B26" s="128">
        <f>IF('Výpis 1'!K36="x",'Výpis 1'!G36+4,IF('Výpis 1'!K36="xx",'Výpis 1'!G36+4,IF('Výpis 1'!K36="",'Výpis 1'!G36)))</f>
        <v>0</v>
      </c>
      <c r="C26" s="128">
        <f>IF('Výpis 1'!K36="x",'Výpis 1'!D36+4,IF('Výpis 1'!K36="xx",'Výpis 1'!D36+4,IF('Výpis 1'!K36="",'Výpis 1'!D36)))</f>
        <v>0</v>
      </c>
      <c r="D26" s="115">
        <f>'Výpis 1'!J36+IF('Výpis 1'!K36="x",'Výpis 1'!J36)</f>
        <v>0</v>
      </c>
      <c r="E26" s="114" t="s">
        <v>108</v>
      </c>
      <c r="F26" s="2" t="s">
        <v>110</v>
      </c>
      <c r="G26" s="2" t="str">
        <f>IF('Výpis 1'!H36="5","ABS 0,5 mm",IF('Výpis 1'!H36="1","ABS 1 mm",IF('Výpis 1'!H36="2","ABS 2 mm","")))</f>
        <v/>
      </c>
      <c r="H26" s="2" t="str">
        <f>IF('Výpis 1'!I36="5","ABS 0,5 mm",IF('Výpis 1'!I36="1","ABS 1 mm",IF('Výpis 1'!I36="2","ABS 2 mm","")))</f>
        <v/>
      </c>
      <c r="I26" s="2" t="str">
        <f>IF('Výpis 1'!E36="5","ABS 0,5 mm",IF('Výpis 1'!E36="1","ABS 1 mm",IF('Výpis 1'!E36="2","ABS 2 mm","")))</f>
        <v/>
      </c>
      <c r="J26" s="2" t="str">
        <f>IF('Výpis 1'!F36="5","ABS 0,5 mm",IF('Výpis 1'!F36="1","ABS 1 mm",IF('Výpis 1'!F36="2","ABS 2 mm","")))</f>
        <v/>
      </c>
      <c r="K26" s="2">
        <v>1111</v>
      </c>
      <c r="L26" s="2" t="str">
        <f>IF('Výpis 1'!K36="x","SLEPIT, "&amp;'Výpis 1'!L36,IF('Výpis 1'!K36="xx","SLEPIT ČÁSTĚČNĚ, NEBO S JINÝM MATERIÁLEM !! "&amp;'Výpis 1'!L36,IF('Výpis 1'!L36="","",'Výpis 1'!L36)))</f>
        <v/>
      </c>
    </row>
    <row r="27" spans="1:12" x14ac:dyDescent="0.2">
      <c r="A27" s="125">
        <f>'Výpis 1'!B37</f>
        <v>0</v>
      </c>
      <c r="B27" s="128">
        <f>IF('Výpis 1'!K37="x",'Výpis 1'!G37+4,IF('Výpis 1'!K37="xx",'Výpis 1'!G37+4,IF('Výpis 1'!K37="",'Výpis 1'!G37)))</f>
        <v>0</v>
      </c>
      <c r="C27" s="128">
        <f>IF('Výpis 1'!K37="x",'Výpis 1'!D37+4,IF('Výpis 1'!K37="xx",'Výpis 1'!D37+4,IF('Výpis 1'!K37="",'Výpis 1'!D37)))</f>
        <v>0</v>
      </c>
      <c r="D27" s="115">
        <f>'Výpis 1'!J37+IF('Výpis 1'!K37="x",'Výpis 1'!J37)</f>
        <v>0</v>
      </c>
      <c r="E27" s="114" t="s">
        <v>108</v>
      </c>
      <c r="F27" s="2" t="s">
        <v>110</v>
      </c>
      <c r="G27" s="2" t="str">
        <f>IF('Výpis 1'!H37="5","ABS 0,5 mm",IF('Výpis 1'!H37="1","ABS 1 mm",IF('Výpis 1'!H37="2","ABS 2 mm","")))</f>
        <v/>
      </c>
      <c r="H27" s="2" t="str">
        <f>IF('Výpis 1'!I37="5","ABS 0,5 mm",IF('Výpis 1'!I37="1","ABS 1 mm",IF('Výpis 1'!I37="2","ABS 2 mm","")))</f>
        <v/>
      </c>
      <c r="I27" s="2" t="str">
        <f>IF('Výpis 1'!E37="5","ABS 0,5 mm",IF('Výpis 1'!E37="1","ABS 1 mm",IF('Výpis 1'!E37="2","ABS 2 mm","")))</f>
        <v/>
      </c>
      <c r="J27" s="2" t="str">
        <f>IF('Výpis 1'!F37="5","ABS 0,5 mm",IF('Výpis 1'!F37="1","ABS 1 mm",IF('Výpis 1'!F37="2","ABS 2 mm","")))</f>
        <v/>
      </c>
      <c r="K27" s="2">
        <v>1111</v>
      </c>
      <c r="L27" s="2" t="str">
        <f>IF('Výpis 1'!K37="x","SLEPIT, "&amp;'Výpis 1'!L37,IF('Výpis 1'!K37="xx","SLEPIT ČÁSTĚČNĚ, NEBO S JINÝM MATERIÁLEM !! "&amp;'Výpis 1'!L37,IF('Výpis 1'!L37="","",'Výpis 1'!L37)))</f>
        <v/>
      </c>
    </row>
    <row r="28" spans="1:12" x14ac:dyDescent="0.2">
      <c r="A28" s="125">
        <f>'Výpis 1'!B38</f>
        <v>0</v>
      </c>
      <c r="B28" s="128">
        <f>IF('Výpis 1'!K38="x",'Výpis 1'!G38+4,IF('Výpis 1'!K38="xx",'Výpis 1'!G38+4,IF('Výpis 1'!K38="",'Výpis 1'!G38)))</f>
        <v>0</v>
      </c>
      <c r="C28" s="128">
        <f>IF('Výpis 1'!K38="x",'Výpis 1'!D38+4,IF('Výpis 1'!K38="xx",'Výpis 1'!D38+4,IF('Výpis 1'!K38="",'Výpis 1'!D38)))</f>
        <v>0</v>
      </c>
      <c r="D28" s="115">
        <f>'Výpis 1'!J38+IF('Výpis 1'!K38="x",'Výpis 1'!J38)</f>
        <v>0</v>
      </c>
      <c r="E28" s="114" t="s">
        <v>108</v>
      </c>
      <c r="F28" s="2" t="s">
        <v>110</v>
      </c>
      <c r="G28" s="2" t="str">
        <f>IF('Výpis 1'!H38="5","ABS 0,5 mm",IF('Výpis 1'!H38="1","ABS 1 mm",IF('Výpis 1'!H38="2","ABS 2 mm","")))</f>
        <v/>
      </c>
      <c r="H28" s="2" t="str">
        <f>IF('Výpis 1'!I38="5","ABS 0,5 mm",IF('Výpis 1'!I38="1","ABS 1 mm",IF('Výpis 1'!I38="2","ABS 2 mm","")))</f>
        <v/>
      </c>
      <c r="I28" s="2" t="str">
        <f>IF('Výpis 1'!E38="5","ABS 0,5 mm",IF('Výpis 1'!E38="1","ABS 1 mm",IF('Výpis 1'!E38="2","ABS 2 mm","")))</f>
        <v/>
      </c>
      <c r="J28" s="2" t="str">
        <f>IF('Výpis 1'!F38="5","ABS 0,5 mm",IF('Výpis 1'!F38="1","ABS 1 mm",IF('Výpis 1'!F38="2","ABS 2 mm","")))</f>
        <v/>
      </c>
      <c r="K28" s="2">
        <v>1111</v>
      </c>
      <c r="L28" s="2" t="str">
        <f>IF('Výpis 1'!K38="x","SLEPIT, "&amp;'Výpis 1'!L38,IF('Výpis 1'!K38="xx","SLEPIT ČÁSTĚČNĚ, NEBO S JINÝM MATERIÁLEM !! "&amp;'Výpis 1'!L38,IF('Výpis 1'!L38="","",'Výpis 1'!L38)))</f>
        <v/>
      </c>
    </row>
    <row r="29" spans="1:12" x14ac:dyDescent="0.2">
      <c r="A29" s="125">
        <f>'Výpis 1'!B39</f>
        <v>0</v>
      </c>
      <c r="B29" s="128">
        <f>IF('Výpis 1'!K39="x",'Výpis 1'!G39+4,IF('Výpis 1'!K39="xx",'Výpis 1'!G39+4,IF('Výpis 1'!K39="",'Výpis 1'!G39)))</f>
        <v>0</v>
      </c>
      <c r="C29" s="128">
        <f>IF('Výpis 1'!K39="x",'Výpis 1'!D39+4,IF('Výpis 1'!K39="xx",'Výpis 1'!D39+4,IF('Výpis 1'!K39="",'Výpis 1'!D39)))</f>
        <v>0</v>
      </c>
      <c r="D29" s="115">
        <f>'Výpis 1'!J39+IF('Výpis 1'!K39="x",'Výpis 1'!J39)</f>
        <v>0</v>
      </c>
      <c r="E29" s="114" t="s">
        <v>108</v>
      </c>
      <c r="F29" s="2" t="s">
        <v>110</v>
      </c>
      <c r="G29" s="2" t="str">
        <f>IF('Výpis 1'!H39="5","ABS 0,5 mm",IF('Výpis 1'!H39="1","ABS 1 mm",IF('Výpis 1'!H39="2","ABS 2 mm","")))</f>
        <v/>
      </c>
      <c r="H29" s="2" t="str">
        <f>IF('Výpis 1'!I39="5","ABS 0,5 mm",IF('Výpis 1'!I39="1","ABS 1 mm",IF('Výpis 1'!I39="2","ABS 2 mm","")))</f>
        <v/>
      </c>
      <c r="I29" s="2" t="str">
        <f>IF('Výpis 1'!E39="5","ABS 0,5 mm",IF('Výpis 1'!E39="1","ABS 1 mm",IF('Výpis 1'!E39="2","ABS 2 mm","")))</f>
        <v/>
      </c>
      <c r="J29" s="2" t="str">
        <f>IF('Výpis 1'!F39="5","ABS 0,5 mm",IF('Výpis 1'!F39="1","ABS 1 mm",IF('Výpis 1'!F39="2","ABS 2 mm","")))</f>
        <v/>
      </c>
      <c r="K29" s="2">
        <v>1111</v>
      </c>
      <c r="L29" s="2" t="str">
        <f>IF('Výpis 1'!K39="x","SLEPIT, "&amp;'Výpis 1'!L39,IF('Výpis 1'!K39="xx","SLEPIT ČÁSTĚČNĚ, NEBO S JINÝM MATERIÁLEM !! "&amp;'Výpis 1'!L39,IF('Výpis 1'!L39="","",'Výpis 1'!L39)))</f>
        <v/>
      </c>
    </row>
    <row r="30" spans="1:12" x14ac:dyDescent="0.2">
      <c r="A30" s="125">
        <f>'Výpis 1'!B40</f>
        <v>0</v>
      </c>
      <c r="B30" s="128">
        <f>IF('Výpis 1'!K40="x",'Výpis 1'!G40+4,IF('Výpis 1'!K40="xx",'Výpis 1'!G40+4,IF('Výpis 1'!K40="",'Výpis 1'!G40)))</f>
        <v>0</v>
      </c>
      <c r="C30" s="128">
        <f>IF('Výpis 1'!K40="x",'Výpis 1'!D40+4,IF('Výpis 1'!K40="xx",'Výpis 1'!D40+4,IF('Výpis 1'!K40="",'Výpis 1'!D40)))</f>
        <v>0</v>
      </c>
      <c r="D30" s="115">
        <f>'Výpis 1'!J40+IF('Výpis 1'!K40="x",'Výpis 1'!J40)</f>
        <v>0</v>
      </c>
      <c r="E30" s="114" t="s">
        <v>108</v>
      </c>
      <c r="F30" s="2" t="s">
        <v>110</v>
      </c>
      <c r="G30" s="2" t="str">
        <f>IF('Výpis 1'!H40="5","ABS 0,5 mm",IF('Výpis 1'!H40="1","ABS 1 mm",IF('Výpis 1'!H40="2","ABS 2 mm","")))</f>
        <v/>
      </c>
      <c r="H30" s="2" t="str">
        <f>IF('Výpis 1'!I40="5","ABS 0,5 mm",IF('Výpis 1'!I40="1","ABS 1 mm",IF('Výpis 1'!I40="2","ABS 2 mm","")))</f>
        <v/>
      </c>
      <c r="I30" s="2" t="str">
        <f>IF('Výpis 1'!E40="5","ABS 0,5 mm",IF('Výpis 1'!E40="1","ABS 1 mm",IF('Výpis 1'!E40="2","ABS 2 mm","")))</f>
        <v/>
      </c>
      <c r="J30" s="2" t="str">
        <f>IF('Výpis 1'!F40="5","ABS 0,5 mm",IF('Výpis 1'!F40="1","ABS 1 mm",IF('Výpis 1'!F40="2","ABS 2 mm","")))</f>
        <v/>
      </c>
      <c r="K30" s="2">
        <v>1111</v>
      </c>
      <c r="L30" s="2" t="str">
        <f>IF('Výpis 1'!K40="x","SLEPIT, "&amp;'Výpis 1'!L40,IF('Výpis 1'!K40="xx","SLEPIT ČÁSTĚČNĚ, NEBO S JINÝM MATERIÁLEM !! "&amp;'Výpis 1'!L40,IF('Výpis 1'!L40="","",'Výpis 1'!L40)))</f>
        <v/>
      </c>
    </row>
    <row r="31" spans="1:12" x14ac:dyDescent="0.2">
      <c r="A31" s="125">
        <f>'Výpis 1'!B41</f>
        <v>0</v>
      </c>
      <c r="B31" s="128">
        <f>IF('Výpis 1'!K41="x",'Výpis 1'!G41+4,IF('Výpis 1'!K41="xx",'Výpis 1'!G41+4,IF('Výpis 1'!K41="",'Výpis 1'!G41)))</f>
        <v>0</v>
      </c>
      <c r="C31" s="128">
        <f>IF('Výpis 1'!K41="x",'Výpis 1'!D41+4,IF('Výpis 1'!K41="xx",'Výpis 1'!D41+4,IF('Výpis 1'!K41="",'Výpis 1'!D41)))</f>
        <v>0</v>
      </c>
      <c r="D31" s="115">
        <f>'Výpis 1'!J41+IF('Výpis 1'!K41="x",'Výpis 1'!J41)</f>
        <v>0</v>
      </c>
      <c r="E31" s="114" t="s">
        <v>108</v>
      </c>
      <c r="F31" s="2" t="s">
        <v>110</v>
      </c>
      <c r="G31" s="2" t="str">
        <f>IF('Výpis 1'!H41="5","ABS 0,5 mm",IF('Výpis 1'!H41="1","ABS 1 mm",IF('Výpis 1'!H41="2","ABS 2 mm","")))</f>
        <v/>
      </c>
      <c r="H31" s="2" t="str">
        <f>IF('Výpis 1'!I41="5","ABS 0,5 mm",IF('Výpis 1'!I41="1","ABS 1 mm",IF('Výpis 1'!I41="2","ABS 2 mm","")))</f>
        <v/>
      </c>
      <c r="I31" s="2" t="str">
        <f>IF('Výpis 1'!E41="5","ABS 0,5 mm",IF('Výpis 1'!E41="1","ABS 1 mm",IF('Výpis 1'!E41="2","ABS 2 mm","")))</f>
        <v/>
      </c>
      <c r="J31" s="2" t="str">
        <f>IF('Výpis 1'!F41="5","ABS 0,5 mm",IF('Výpis 1'!F41="1","ABS 1 mm",IF('Výpis 1'!F41="2","ABS 2 mm","")))</f>
        <v/>
      </c>
      <c r="K31" s="2">
        <v>1111</v>
      </c>
      <c r="L31" s="2" t="str">
        <f>IF('Výpis 1'!K41="x","SLEPIT, "&amp;'Výpis 1'!L41,IF('Výpis 1'!K41="xx","SLEPIT ČÁSTĚČNĚ, NEBO S JINÝM MATERIÁLEM !! "&amp;'Výpis 1'!L41,IF('Výpis 1'!L41="","",'Výpis 1'!L41)))</f>
        <v/>
      </c>
    </row>
    <row r="32" spans="1:12" x14ac:dyDescent="0.2">
      <c r="A32" s="126"/>
      <c r="D32" s="110"/>
      <c r="E32" s="90"/>
      <c r="F32" s="90"/>
    </row>
    <row r="33" spans="1:6" x14ac:dyDescent="0.2">
      <c r="A33" s="126"/>
      <c r="D33" s="110"/>
      <c r="E33" s="90"/>
      <c r="F33" s="90"/>
    </row>
    <row r="34" spans="1:6" x14ac:dyDescent="0.2">
      <c r="A34" s="126"/>
      <c r="D34" s="110"/>
      <c r="E34" s="90"/>
      <c r="F34" s="90"/>
    </row>
    <row r="35" spans="1:6" x14ac:dyDescent="0.2">
      <c r="A35" s="126"/>
      <c r="D35" s="110"/>
      <c r="E35" s="90"/>
      <c r="F35" s="90"/>
    </row>
    <row r="36" spans="1:6" x14ac:dyDescent="0.2">
      <c r="A36" s="126"/>
      <c r="D36" s="110"/>
      <c r="E36" s="90"/>
      <c r="F36" s="90"/>
    </row>
    <row r="37" spans="1:6" x14ac:dyDescent="0.2">
      <c r="A37" s="126"/>
      <c r="D37" s="110"/>
      <c r="E37" s="90"/>
      <c r="F37" s="90"/>
    </row>
  </sheetData>
  <sheetProtection algorithmName="SHA-512" hashValue="S3wGfb4mLcbnr2j2Y+/G0aVIzGmxFtk26WlSqZhRHFvEd0H0dy9o7jBEDx3PYNF95A+61wtkxxSSet9yk+eBZQ==" saltValue="+wEqNjsckZaOk1M3xhxEd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rgb="FFFF0000"/>
  </sheetPr>
  <dimension ref="A1:L31"/>
  <sheetViews>
    <sheetView workbookViewId="0">
      <selection activeCell="M6" sqref="M6"/>
    </sheetView>
  </sheetViews>
  <sheetFormatPr defaultRowHeight="12.75" x14ac:dyDescent="0.2"/>
  <cols>
    <col min="1" max="1" width="23.5703125" customWidth="1"/>
    <col min="2" max="2" width="13.28515625" style="130" bestFit="1" customWidth="1"/>
    <col min="3" max="3" width="13.5703125" style="130" bestFit="1" customWidth="1"/>
    <col min="4" max="4" width="8.140625" bestFit="1" customWidth="1"/>
    <col min="5" max="5" width="7.7109375" bestFit="1" customWidth="1"/>
    <col min="6" max="6" width="14.28515625" bestFit="1" customWidth="1"/>
    <col min="7" max="10" width="14.7109375" customWidth="1"/>
    <col min="11" max="11" width="14.7109375" bestFit="1" customWidth="1"/>
    <col min="12" max="12" width="58.42578125" bestFit="1" customWidth="1"/>
  </cols>
  <sheetData>
    <row r="1" spans="1:12" x14ac:dyDescent="0.2">
      <c r="A1" s="112" t="s">
        <v>111</v>
      </c>
      <c r="B1" s="128"/>
      <c r="C1" s="128"/>
      <c r="D1" s="2"/>
      <c r="E1" s="2"/>
      <c r="F1" s="2"/>
      <c r="G1" s="2"/>
      <c r="H1" s="2"/>
      <c r="I1" s="2"/>
      <c r="J1" s="2"/>
      <c r="K1" s="2"/>
      <c r="L1" s="2"/>
    </row>
    <row r="2" spans="1:12" x14ac:dyDescent="0.2">
      <c r="A2" s="113" t="s">
        <v>100</v>
      </c>
      <c r="B2" s="129" t="s">
        <v>99</v>
      </c>
      <c r="C2" s="129" t="s">
        <v>98</v>
      </c>
      <c r="D2" s="114" t="s">
        <v>101</v>
      </c>
      <c r="E2" s="114" t="s">
        <v>102</v>
      </c>
      <c r="F2" s="114" t="s">
        <v>109</v>
      </c>
      <c r="G2" s="114" t="s">
        <v>103</v>
      </c>
      <c r="H2" s="114" t="s">
        <v>104</v>
      </c>
      <c r="I2" s="114" t="s">
        <v>105</v>
      </c>
      <c r="J2" s="114" t="s">
        <v>106</v>
      </c>
      <c r="K2" s="114" t="s">
        <v>107</v>
      </c>
      <c r="L2" s="114" t="s">
        <v>0</v>
      </c>
    </row>
    <row r="3" spans="1:12" x14ac:dyDescent="0.2">
      <c r="A3" s="116">
        <f>'Výpis 2'!B13</f>
        <v>0</v>
      </c>
      <c r="B3" s="128">
        <f>IF('Výpis 2'!K13="x",'Výpis 2'!G13+4,IF('Výpis 2'!K13="xx",'Výpis 2'!G13+4,IF('Výpis 2'!K13="",'Výpis 2'!G13)))</f>
        <v>0</v>
      </c>
      <c r="C3" s="128">
        <f>IF('Výpis 2'!K13="x",'Výpis 2'!D13+4,IF('Výpis 2'!K13="xx",'Výpis 2'!D13+4,IF('Výpis 2'!K13="",'Výpis 2'!D13)))</f>
        <v>0</v>
      </c>
      <c r="D3" s="115">
        <f>'Výpis 2'!J13+IF('Výpis 2'!K13="x",'Výpis 2'!J13)</f>
        <v>0</v>
      </c>
      <c r="E3" s="114" t="s">
        <v>108</v>
      </c>
      <c r="F3" s="2" t="s">
        <v>110</v>
      </c>
      <c r="G3" s="2" t="str">
        <f>IF('Výpis 2'!H13="5","ABS 0,5 mm",IF('Výpis 2'!H13="1","ABS 1 mm",IF('Výpis 2'!H13="2","ABS 2 mm","")))</f>
        <v/>
      </c>
      <c r="H3" s="2" t="str">
        <f>IF('Výpis 2'!I13="5","ABS 0,5 mm",IF('Výpis 2'!I13="1","ABS 1 mm",IF('Výpis 2'!I13="2","ABS 2 mm","")))</f>
        <v/>
      </c>
      <c r="I3" s="2" t="str">
        <f>IF('Výpis 2'!E13="5","ABS 0,5 mm",IF('Výpis 2'!E13="1","ABS 1 mm",IF('Výpis 2'!E13="2","ABS 2 mm","")))</f>
        <v/>
      </c>
      <c r="J3" s="2" t="str">
        <f>IF('Výpis 2'!F13="5","ABS 0,5 mm",IF('Výpis 2'!F13="1","ABS 1 mm",IF('Výpis 2'!F13="2","ABS 2 mm","")))</f>
        <v/>
      </c>
      <c r="K3" s="2">
        <v>1111</v>
      </c>
      <c r="L3" s="2" t="str">
        <f>IF('Výpis 2'!K13="x","SLEPIT, "&amp;'Výpis 2'!L13,IF('Výpis 2'!K13="xx","SLEPIT ČÁSTĚČNĚ, NEBO S JINÝM MATERIÁLEM !! "&amp;'Výpis 2'!L13,IF('Výpis 2'!L13="","",'Výpis 2'!L13)))</f>
        <v/>
      </c>
    </row>
    <row r="4" spans="1:12" x14ac:dyDescent="0.2">
      <c r="A4" s="116">
        <f>'Výpis 2'!B14</f>
        <v>0</v>
      </c>
      <c r="B4" s="128">
        <f>IF('Výpis 2'!K14="x",'Výpis 2'!G14+4,IF('Výpis 2'!K14="xx",'Výpis 2'!G14+4,IF('Výpis 2'!K14="",'Výpis 2'!G14)))</f>
        <v>0</v>
      </c>
      <c r="C4" s="128">
        <f>IF('Výpis 2'!K14="x",'Výpis 2'!D14+4,IF('Výpis 2'!K14="xx",'Výpis 2'!D14+4,IF('Výpis 2'!K14="",'Výpis 2'!D14)))</f>
        <v>0</v>
      </c>
      <c r="D4" s="115">
        <f>'Výpis 2'!J14+IF('Výpis 2'!K14="x",'Výpis 2'!J14)</f>
        <v>0</v>
      </c>
      <c r="E4" s="114" t="s">
        <v>108</v>
      </c>
      <c r="F4" s="2" t="s">
        <v>110</v>
      </c>
      <c r="G4" s="2" t="str">
        <f>IF('Výpis 2'!H14="5","ABS 0,5 mm",IF('Výpis 2'!H14="1","ABS 1 mm",IF('Výpis 2'!H14="2","ABS 2 mm","")))</f>
        <v/>
      </c>
      <c r="H4" s="2" t="str">
        <f>IF('Výpis 2'!I14="5","ABS 0,5 mm",IF('Výpis 2'!I14="1","ABS 1 mm",IF('Výpis 2'!I14="2","ABS 2 mm","")))</f>
        <v/>
      </c>
      <c r="I4" s="2" t="str">
        <f>IF('Výpis 2'!E14="5","ABS 0,5 mm",IF('Výpis 2'!E14="1","ABS 1 mm",IF('Výpis 2'!E14="2","ABS 2 mm","")))</f>
        <v/>
      </c>
      <c r="J4" s="2" t="str">
        <f>IF('Výpis 2'!F14="5","ABS 0,5 mm",IF('Výpis 2'!F14="1","ABS 1 mm",IF('Výpis 2'!F14="2","ABS 2 mm","")))</f>
        <v/>
      </c>
      <c r="K4" s="2">
        <v>1111</v>
      </c>
      <c r="L4" s="2" t="str">
        <f>IF('Výpis 2'!K14="x","SLEPIT, "&amp;'Výpis 2'!L14,IF('Výpis 2'!K14="xx","SLEPIT ČÁSTĚČNĚ, NEBO S JINÝM MATERIÁLEM !! "&amp;'Výpis 2'!L14,IF('Výpis 2'!L14="","",'Výpis 2'!L14)))</f>
        <v/>
      </c>
    </row>
    <row r="5" spans="1:12" x14ac:dyDescent="0.2">
      <c r="A5" s="116">
        <f>'Výpis 2'!B15</f>
        <v>0</v>
      </c>
      <c r="B5" s="128">
        <f>IF('Výpis 2'!K15="x",'Výpis 2'!G15+4,IF('Výpis 2'!K15="xx",'Výpis 2'!G15+4,IF('Výpis 2'!K15="",'Výpis 2'!G15)))</f>
        <v>0</v>
      </c>
      <c r="C5" s="128">
        <f>IF('Výpis 2'!K15="x",'Výpis 2'!D15+4,IF('Výpis 2'!K15="xx",'Výpis 2'!D15+4,IF('Výpis 2'!K15="",'Výpis 2'!D15)))</f>
        <v>0</v>
      </c>
      <c r="D5" s="115">
        <f>'Výpis 2'!J15+IF('Výpis 2'!K15="x",'Výpis 2'!J15)</f>
        <v>0</v>
      </c>
      <c r="E5" s="114" t="s">
        <v>108</v>
      </c>
      <c r="F5" s="2" t="s">
        <v>110</v>
      </c>
      <c r="G5" s="2" t="str">
        <f>IF('Výpis 2'!H15="5","ABS 0,5 mm",IF('Výpis 2'!H15="1","ABS 1 mm",IF('Výpis 2'!H15="2","ABS 2 mm","")))</f>
        <v/>
      </c>
      <c r="H5" s="2" t="str">
        <f>IF('Výpis 2'!I15="5","ABS 0,5 mm",IF('Výpis 2'!I15="1","ABS 1 mm",IF('Výpis 2'!I15="2","ABS 2 mm","")))</f>
        <v/>
      </c>
      <c r="I5" s="2" t="str">
        <f>IF('Výpis 2'!E15="5","ABS 0,5 mm",IF('Výpis 2'!E15="1","ABS 1 mm",IF('Výpis 2'!E15="2","ABS 2 mm","")))</f>
        <v/>
      </c>
      <c r="J5" s="2" t="str">
        <f>IF('Výpis 2'!F15="5","ABS 0,5 mm",IF('Výpis 2'!F15="1","ABS 1 mm",IF('Výpis 2'!F15="2","ABS 2 mm","")))</f>
        <v/>
      </c>
      <c r="K5" s="2">
        <v>1111</v>
      </c>
      <c r="L5" s="2" t="str">
        <f>IF('Výpis 2'!K15="x","SLEPIT, "&amp;'Výpis 2'!L15,IF('Výpis 2'!K15="xx","SLEPIT ČÁSTĚČNĚ, NEBO S JINÝM MATERIÁLEM !! "&amp;'Výpis 2'!L15,IF('Výpis 2'!L15="","",'Výpis 2'!L15)))</f>
        <v/>
      </c>
    </row>
    <row r="6" spans="1:12" x14ac:dyDescent="0.2">
      <c r="A6" s="116">
        <f>'Výpis 2'!B16</f>
        <v>0</v>
      </c>
      <c r="B6" s="128">
        <f>IF('Výpis 2'!K16="x",'Výpis 2'!G16+4,IF('Výpis 2'!K16="xx",'Výpis 2'!G16+4,IF('Výpis 2'!K16="",'Výpis 2'!G16)))</f>
        <v>0</v>
      </c>
      <c r="C6" s="128">
        <f>IF('Výpis 2'!K16="x",'Výpis 2'!D16+4,IF('Výpis 2'!K16="xx",'Výpis 2'!D16+4,IF('Výpis 2'!K16="",'Výpis 2'!D16)))</f>
        <v>0</v>
      </c>
      <c r="D6" s="115">
        <f>'Výpis 2'!J16+IF('Výpis 2'!K16="x",'Výpis 2'!J16)</f>
        <v>0</v>
      </c>
      <c r="E6" s="114" t="s">
        <v>108</v>
      </c>
      <c r="F6" s="2" t="s">
        <v>110</v>
      </c>
      <c r="G6" s="2" t="str">
        <f>IF('Výpis 2'!H16="5","ABS 0,5 mm",IF('Výpis 2'!H16="1","ABS 1 mm",IF('Výpis 2'!H16="2","ABS 2 mm","")))</f>
        <v/>
      </c>
      <c r="H6" s="2" t="str">
        <f>IF('Výpis 2'!I16="5","ABS 0,5 mm",IF('Výpis 2'!I16="1","ABS 1 mm",IF('Výpis 2'!I16="2","ABS 2 mm","")))</f>
        <v/>
      </c>
      <c r="I6" s="2" t="str">
        <f>IF('Výpis 2'!E16="5","ABS 0,5 mm",IF('Výpis 2'!E16="1","ABS 1 mm",IF('Výpis 2'!E16="2","ABS 2 mm","")))</f>
        <v/>
      </c>
      <c r="J6" s="2" t="str">
        <f>IF('Výpis 2'!F16="5","ABS 0,5 mm",IF('Výpis 2'!F16="1","ABS 1 mm",IF('Výpis 2'!F16="2","ABS 2 mm","")))</f>
        <v/>
      </c>
      <c r="K6" s="2">
        <v>1111</v>
      </c>
      <c r="L6" s="2" t="str">
        <f>IF('Výpis 2'!K16="x","SLEPIT, "&amp;'Výpis 2'!L16,IF('Výpis 2'!K16="xx","SLEPIT ČÁSTĚČNĚ, NEBO S JINÝM MATERIÁLEM !! "&amp;'Výpis 2'!L16,IF('Výpis 2'!L16="","",'Výpis 2'!L16)))</f>
        <v/>
      </c>
    </row>
    <row r="7" spans="1:12" x14ac:dyDescent="0.2">
      <c r="A7" s="116">
        <f>'Výpis 2'!B17</f>
        <v>0</v>
      </c>
      <c r="B7" s="128">
        <f>IF('Výpis 2'!K17="x",'Výpis 2'!G17+4,IF('Výpis 2'!K17="xx",'Výpis 2'!G17+4,IF('Výpis 2'!K17="",'Výpis 2'!G17)))</f>
        <v>0</v>
      </c>
      <c r="C7" s="128">
        <f>IF('Výpis 2'!K17="x",'Výpis 2'!D17+4,IF('Výpis 2'!K17="xx",'Výpis 2'!D17+4,IF('Výpis 2'!K17="",'Výpis 2'!D17)))</f>
        <v>0</v>
      </c>
      <c r="D7" s="115">
        <f>'Výpis 2'!J17+IF('Výpis 2'!K17="x",'Výpis 2'!J17)</f>
        <v>0</v>
      </c>
      <c r="E7" s="114" t="s">
        <v>108</v>
      </c>
      <c r="F7" s="2" t="s">
        <v>110</v>
      </c>
      <c r="G7" s="2" t="str">
        <f>IF('Výpis 2'!H17="5","ABS 0,5 mm",IF('Výpis 2'!H17="1","ABS 1 mm",IF('Výpis 2'!H17="2","ABS 2 mm","")))</f>
        <v/>
      </c>
      <c r="H7" s="2" t="str">
        <f>IF('Výpis 2'!I17="5","ABS 0,5 mm",IF('Výpis 2'!I17="1","ABS 1 mm",IF('Výpis 2'!I17="2","ABS 2 mm","")))</f>
        <v/>
      </c>
      <c r="I7" s="2" t="str">
        <f>IF('Výpis 2'!E17="5","ABS 0,5 mm",IF('Výpis 2'!E17="1","ABS 1 mm",IF('Výpis 2'!E17="2","ABS 2 mm","")))</f>
        <v/>
      </c>
      <c r="J7" s="2" t="str">
        <f>IF('Výpis 2'!F17="5","ABS 0,5 mm",IF('Výpis 2'!F17="1","ABS 1 mm",IF('Výpis 2'!F17="2","ABS 2 mm","")))</f>
        <v/>
      </c>
      <c r="K7" s="2">
        <v>1111</v>
      </c>
      <c r="L7" s="2" t="str">
        <f>IF('Výpis 2'!K17="x","SLEPIT, "&amp;'Výpis 2'!L17,IF('Výpis 2'!K17="xx","SLEPIT ČÁSTĚČNĚ, NEBO S JINÝM MATERIÁLEM !! "&amp;'Výpis 2'!L17,IF('Výpis 2'!L17="","",'Výpis 2'!L17)))</f>
        <v/>
      </c>
    </row>
    <row r="8" spans="1:12" x14ac:dyDescent="0.2">
      <c r="A8" s="116">
        <f>'Výpis 2'!B18</f>
        <v>0</v>
      </c>
      <c r="B8" s="128">
        <f>IF('Výpis 2'!K18="x",'Výpis 2'!G18+4,IF('Výpis 2'!K18="xx",'Výpis 2'!G18+4,IF('Výpis 2'!K18="",'Výpis 2'!G18)))</f>
        <v>0</v>
      </c>
      <c r="C8" s="128">
        <f>IF('Výpis 2'!K18="x",'Výpis 2'!D18+4,IF('Výpis 2'!K18="xx",'Výpis 2'!D18+4,IF('Výpis 2'!K18="",'Výpis 2'!D18)))</f>
        <v>0</v>
      </c>
      <c r="D8" s="115">
        <f>'Výpis 2'!J18+IF('Výpis 2'!K18="x",'Výpis 2'!J18)</f>
        <v>0</v>
      </c>
      <c r="E8" s="114" t="s">
        <v>108</v>
      </c>
      <c r="F8" s="2" t="s">
        <v>110</v>
      </c>
      <c r="G8" s="2" t="str">
        <f>IF('Výpis 2'!H18="5","ABS 0,5 mm",IF('Výpis 2'!H18="1","ABS 1 mm",IF('Výpis 2'!H18="2","ABS 2 mm","")))</f>
        <v/>
      </c>
      <c r="H8" s="2" t="str">
        <f>IF('Výpis 2'!I18="5","ABS 0,5 mm",IF('Výpis 2'!I18="1","ABS 1 mm",IF('Výpis 2'!I18="2","ABS 2 mm","")))</f>
        <v/>
      </c>
      <c r="I8" s="2" t="str">
        <f>IF('Výpis 2'!E18="5","ABS 0,5 mm",IF('Výpis 2'!E18="1","ABS 1 mm",IF('Výpis 2'!E18="2","ABS 2 mm","")))</f>
        <v/>
      </c>
      <c r="J8" s="2" t="str">
        <f>IF('Výpis 2'!F18="5","ABS 0,5 mm",IF('Výpis 2'!F18="1","ABS 1 mm",IF('Výpis 2'!F18="2","ABS 2 mm","")))</f>
        <v/>
      </c>
      <c r="K8" s="2">
        <v>1111</v>
      </c>
      <c r="L8" s="2" t="str">
        <f>IF('Výpis 2'!K18="x","SLEPIT, "&amp;'Výpis 2'!L18,IF('Výpis 2'!K18="xx","SLEPIT ČÁSTĚČNĚ, NEBO S JINÝM MATERIÁLEM !! "&amp;'Výpis 2'!L18,IF('Výpis 2'!L18="","",'Výpis 2'!L18)))</f>
        <v/>
      </c>
    </row>
    <row r="9" spans="1:12" x14ac:dyDescent="0.2">
      <c r="A9" s="116">
        <f>'Výpis 2'!B19</f>
        <v>0</v>
      </c>
      <c r="B9" s="128">
        <f>IF('Výpis 2'!K19="x",'Výpis 2'!G19+4,IF('Výpis 2'!K19="xx",'Výpis 2'!G19+4,IF('Výpis 2'!K19="",'Výpis 2'!G19)))</f>
        <v>0</v>
      </c>
      <c r="C9" s="128">
        <f>IF('Výpis 2'!K19="x",'Výpis 2'!D19+4,IF('Výpis 2'!K19="xx",'Výpis 2'!D19+4,IF('Výpis 2'!K19="",'Výpis 2'!D19)))</f>
        <v>0</v>
      </c>
      <c r="D9" s="115">
        <f>'Výpis 2'!J19+IF('Výpis 2'!K19="x",'Výpis 2'!J19)</f>
        <v>0</v>
      </c>
      <c r="E9" s="114" t="s">
        <v>108</v>
      </c>
      <c r="F9" s="2" t="s">
        <v>110</v>
      </c>
      <c r="G9" s="2" t="str">
        <f>IF('Výpis 2'!H19="5","ABS 0,5 mm",IF('Výpis 2'!H19="1","ABS 1 mm",IF('Výpis 2'!H19="2","ABS 2 mm","")))</f>
        <v/>
      </c>
      <c r="H9" s="2" t="str">
        <f>IF('Výpis 2'!I19="5","ABS 0,5 mm",IF('Výpis 2'!I19="1","ABS 1 mm",IF('Výpis 2'!I19="2","ABS 2 mm","")))</f>
        <v/>
      </c>
      <c r="I9" s="2" t="str">
        <f>IF('Výpis 2'!E19="5","ABS 0,5 mm",IF('Výpis 2'!E19="1","ABS 1 mm",IF('Výpis 2'!E19="2","ABS 2 mm","")))</f>
        <v/>
      </c>
      <c r="J9" s="2" t="str">
        <f>IF('Výpis 2'!F19="5","ABS 0,5 mm",IF('Výpis 2'!F19="1","ABS 1 mm",IF('Výpis 2'!F19="2","ABS 2 mm","")))</f>
        <v/>
      </c>
      <c r="K9" s="2">
        <v>1111</v>
      </c>
      <c r="L9" s="2" t="str">
        <f>IF('Výpis 2'!K19="x","SLEPIT, "&amp;'Výpis 2'!L19,IF('Výpis 2'!K19="xx","SLEPIT ČÁSTĚČNĚ, NEBO S JINÝM MATERIÁLEM !! "&amp;'Výpis 2'!L19,IF('Výpis 2'!L19="","",'Výpis 2'!L19)))</f>
        <v/>
      </c>
    </row>
    <row r="10" spans="1:12" x14ac:dyDescent="0.2">
      <c r="A10" s="116">
        <f>'Výpis 2'!B20</f>
        <v>0</v>
      </c>
      <c r="B10" s="128">
        <f>IF('Výpis 2'!K20="x",'Výpis 2'!G20+4,IF('Výpis 2'!K20="xx",'Výpis 2'!G20+4,IF('Výpis 2'!K20="",'Výpis 2'!G20)))</f>
        <v>0</v>
      </c>
      <c r="C10" s="128">
        <f>IF('Výpis 2'!K20="x",'Výpis 2'!D20+4,IF('Výpis 2'!K20="xx",'Výpis 2'!D20+4,IF('Výpis 2'!K20="",'Výpis 2'!D20)))</f>
        <v>0</v>
      </c>
      <c r="D10" s="115">
        <f>'Výpis 2'!J20+IF('Výpis 2'!K20="x",'Výpis 2'!J20)</f>
        <v>0</v>
      </c>
      <c r="E10" s="114" t="s">
        <v>108</v>
      </c>
      <c r="F10" s="2" t="s">
        <v>110</v>
      </c>
      <c r="G10" s="2" t="str">
        <f>IF('Výpis 2'!H20="5","ABS 0,5 mm",IF('Výpis 2'!H20="1","ABS 1 mm",IF('Výpis 2'!H20="2","ABS 2 mm","")))</f>
        <v/>
      </c>
      <c r="H10" s="2" t="str">
        <f>IF('Výpis 2'!I20="5","ABS 0,5 mm",IF('Výpis 2'!I20="1","ABS 1 mm",IF('Výpis 2'!I20="2","ABS 2 mm","")))</f>
        <v/>
      </c>
      <c r="I10" s="2" t="str">
        <f>IF('Výpis 2'!E20="5","ABS 0,5 mm",IF('Výpis 2'!E20="1","ABS 1 mm",IF('Výpis 2'!E20="2","ABS 2 mm","")))</f>
        <v/>
      </c>
      <c r="J10" s="2" t="str">
        <f>IF('Výpis 2'!F20="5","ABS 0,5 mm",IF('Výpis 2'!F20="1","ABS 1 mm",IF('Výpis 2'!F20="2","ABS 2 mm","")))</f>
        <v/>
      </c>
      <c r="K10" s="2">
        <v>1111</v>
      </c>
      <c r="L10" s="2" t="str">
        <f>IF('Výpis 2'!K20="x","SLEPIT, "&amp;'Výpis 2'!L20,IF('Výpis 2'!K20="xx","SLEPIT ČÁSTĚČNĚ, NEBO S JINÝM MATERIÁLEM !! "&amp;'Výpis 2'!L20,IF('Výpis 2'!L20="","",'Výpis 2'!L20)))</f>
        <v/>
      </c>
    </row>
    <row r="11" spans="1:12" x14ac:dyDescent="0.2">
      <c r="A11" s="116">
        <f>'Výpis 2'!B21</f>
        <v>0</v>
      </c>
      <c r="B11" s="128">
        <f>IF('Výpis 2'!K21="x",'Výpis 2'!G21+4,IF('Výpis 2'!K21="xx",'Výpis 2'!G21+4,IF('Výpis 2'!K21="",'Výpis 2'!G21)))</f>
        <v>0</v>
      </c>
      <c r="C11" s="128">
        <f>IF('Výpis 2'!K21="x",'Výpis 2'!D21+4,IF('Výpis 2'!K21="xx",'Výpis 2'!D21+4,IF('Výpis 2'!K21="",'Výpis 2'!D21)))</f>
        <v>0</v>
      </c>
      <c r="D11" s="115">
        <f>'Výpis 2'!J21+IF('Výpis 2'!K21="x",'Výpis 2'!J21)</f>
        <v>0</v>
      </c>
      <c r="E11" s="114" t="s">
        <v>108</v>
      </c>
      <c r="F11" s="2" t="s">
        <v>110</v>
      </c>
      <c r="G11" s="2" t="str">
        <f>IF('Výpis 2'!H21="5","ABS 0,5 mm",IF('Výpis 2'!H21="1","ABS 1 mm",IF('Výpis 2'!H21="2","ABS 2 mm","")))</f>
        <v/>
      </c>
      <c r="H11" s="2" t="str">
        <f>IF('Výpis 2'!I21="5","ABS 0,5 mm",IF('Výpis 2'!I21="1","ABS 1 mm",IF('Výpis 2'!I21="2","ABS 2 mm","")))</f>
        <v/>
      </c>
      <c r="I11" s="2" t="str">
        <f>IF('Výpis 2'!E21="5","ABS 0,5 mm",IF('Výpis 2'!E21="1","ABS 1 mm",IF('Výpis 2'!E21="2","ABS 2 mm","")))</f>
        <v/>
      </c>
      <c r="J11" s="2" t="str">
        <f>IF('Výpis 2'!F21="5","ABS 0,5 mm",IF('Výpis 2'!F21="1","ABS 1 mm",IF('Výpis 2'!F21="2","ABS 2 mm","")))</f>
        <v/>
      </c>
      <c r="K11" s="2">
        <v>1111</v>
      </c>
      <c r="L11" s="2" t="str">
        <f>IF('Výpis 2'!K21="x","SLEPIT, "&amp;'Výpis 2'!L21,IF('Výpis 2'!K21="xx","SLEPIT ČÁSTĚČNĚ, NEBO S JINÝM MATERIÁLEM !! "&amp;'Výpis 2'!L21,IF('Výpis 2'!L21="","",'Výpis 2'!L21)))</f>
        <v/>
      </c>
    </row>
    <row r="12" spans="1:12" x14ac:dyDescent="0.2">
      <c r="A12" s="116">
        <f>'Výpis 2'!B22</f>
        <v>0</v>
      </c>
      <c r="B12" s="128">
        <f>IF('Výpis 2'!K22="x",'Výpis 2'!G22+4,IF('Výpis 2'!K22="xx",'Výpis 2'!G22+4,IF('Výpis 2'!K22="",'Výpis 2'!G22)))</f>
        <v>0</v>
      </c>
      <c r="C12" s="128">
        <f>IF('Výpis 2'!K22="x",'Výpis 2'!D22+4,IF('Výpis 2'!K22="xx",'Výpis 2'!D22+4,IF('Výpis 2'!K22="",'Výpis 2'!D22)))</f>
        <v>0</v>
      </c>
      <c r="D12" s="115">
        <f>'Výpis 2'!J22+IF('Výpis 2'!K22="x",'Výpis 2'!J22)</f>
        <v>0</v>
      </c>
      <c r="E12" s="114" t="s">
        <v>108</v>
      </c>
      <c r="F12" s="2" t="s">
        <v>110</v>
      </c>
      <c r="G12" s="2" t="str">
        <f>IF('Výpis 2'!H22="5","ABS 0,5 mm",IF('Výpis 2'!H22="1","ABS 1 mm",IF('Výpis 2'!H22="2","ABS 2 mm","")))</f>
        <v/>
      </c>
      <c r="H12" s="2" t="str">
        <f>IF('Výpis 2'!I22="5","ABS 0,5 mm",IF('Výpis 2'!I22="1","ABS 1 mm",IF('Výpis 2'!I22="2","ABS 2 mm","")))</f>
        <v/>
      </c>
      <c r="I12" s="2" t="str">
        <f>IF('Výpis 2'!E22="5","ABS 0,5 mm",IF('Výpis 2'!E22="1","ABS 1 mm",IF('Výpis 2'!E22="2","ABS 2 mm","")))</f>
        <v/>
      </c>
      <c r="J12" s="2" t="str">
        <f>IF('Výpis 2'!F22="5","ABS 0,5 mm",IF('Výpis 2'!F22="1","ABS 1 mm",IF('Výpis 2'!F22="2","ABS 2 mm","")))</f>
        <v/>
      </c>
      <c r="K12" s="2">
        <v>1111</v>
      </c>
      <c r="L12" s="2" t="str">
        <f>IF('Výpis 2'!K22="x","SLEPIT, "&amp;'Výpis 2'!L22,IF('Výpis 2'!K22="xx","SLEPIT ČÁSTĚČNĚ, NEBO S JINÝM MATERIÁLEM !! "&amp;'Výpis 2'!L22,IF('Výpis 2'!L22="","",'Výpis 2'!L22)))</f>
        <v/>
      </c>
    </row>
    <row r="13" spans="1:12" x14ac:dyDescent="0.2">
      <c r="A13" s="116">
        <f>'Výpis 2'!B23</f>
        <v>0</v>
      </c>
      <c r="B13" s="128">
        <f>IF('Výpis 2'!K23="x",'Výpis 2'!G23+4,IF('Výpis 2'!K23="xx",'Výpis 2'!G23+4,IF('Výpis 2'!K23="",'Výpis 2'!G23)))</f>
        <v>0</v>
      </c>
      <c r="C13" s="128">
        <f>IF('Výpis 2'!K23="x",'Výpis 2'!D23+4,IF('Výpis 2'!K23="xx",'Výpis 2'!D23+4,IF('Výpis 2'!K23="",'Výpis 2'!D23)))</f>
        <v>0</v>
      </c>
      <c r="D13" s="115">
        <f>'Výpis 2'!J23+IF('Výpis 2'!K23="x",'Výpis 2'!J23)</f>
        <v>0</v>
      </c>
      <c r="E13" s="114" t="s">
        <v>108</v>
      </c>
      <c r="F13" s="2" t="s">
        <v>110</v>
      </c>
      <c r="G13" s="2" t="str">
        <f>IF('Výpis 2'!H23="5","ABS 0,5 mm",IF('Výpis 2'!H23="1","ABS 1 mm",IF('Výpis 2'!H23="2","ABS 2 mm","")))</f>
        <v/>
      </c>
      <c r="H13" s="2" t="str">
        <f>IF('Výpis 2'!I23="5","ABS 0,5 mm",IF('Výpis 2'!I23="1","ABS 1 mm",IF('Výpis 2'!I23="2","ABS 2 mm","")))</f>
        <v/>
      </c>
      <c r="I13" s="2" t="str">
        <f>IF('Výpis 2'!E23="5","ABS 0,5 mm",IF('Výpis 2'!E23="1","ABS 1 mm",IF('Výpis 2'!E23="2","ABS 2 mm","")))</f>
        <v/>
      </c>
      <c r="J13" s="2" t="str">
        <f>IF('Výpis 2'!F23="5","ABS 0,5 mm",IF('Výpis 2'!F23="1","ABS 1 mm",IF('Výpis 2'!F23="2","ABS 2 mm","")))</f>
        <v/>
      </c>
      <c r="K13" s="2">
        <v>1111</v>
      </c>
      <c r="L13" s="2" t="str">
        <f>IF('Výpis 2'!K23="x","SLEPIT, "&amp;'Výpis 2'!L23,IF('Výpis 2'!K23="xx","SLEPIT ČÁSTĚČNĚ, NEBO S JINÝM MATERIÁLEM !! "&amp;'Výpis 2'!L23,IF('Výpis 2'!L23="","",'Výpis 2'!L23)))</f>
        <v/>
      </c>
    </row>
    <row r="14" spans="1:12" x14ac:dyDescent="0.2">
      <c r="A14" s="116">
        <f>'Výpis 2'!B24</f>
        <v>0</v>
      </c>
      <c r="B14" s="128">
        <f>IF('Výpis 2'!K24="x",'Výpis 2'!G24+4,IF('Výpis 2'!K24="xx",'Výpis 2'!G24+4,IF('Výpis 2'!K24="",'Výpis 2'!G24)))</f>
        <v>0</v>
      </c>
      <c r="C14" s="128">
        <f>IF('Výpis 2'!K24="x",'Výpis 2'!D24+4,IF('Výpis 2'!K24="xx",'Výpis 2'!D24+4,IF('Výpis 2'!K24="",'Výpis 2'!D24)))</f>
        <v>0</v>
      </c>
      <c r="D14" s="115">
        <f>'Výpis 2'!J24+IF('Výpis 2'!K24="x",'Výpis 2'!J24)</f>
        <v>0</v>
      </c>
      <c r="E14" s="114" t="s">
        <v>108</v>
      </c>
      <c r="F14" s="2" t="s">
        <v>110</v>
      </c>
      <c r="G14" s="2" t="str">
        <f>IF('Výpis 2'!H24="5","ABS 0,5 mm",IF('Výpis 2'!H24="1","ABS 1 mm",IF('Výpis 2'!H24="2","ABS 2 mm","")))</f>
        <v/>
      </c>
      <c r="H14" s="2" t="str">
        <f>IF('Výpis 2'!I24="5","ABS 0,5 mm",IF('Výpis 2'!I24="1","ABS 1 mm",IF('Výpis 2'!I24="2","ABS 2 mm","")))</f>
        <v/>
      </c>
      <c r="I14" s="2" t="str">
        <f>IF('Výpis 2'!E24="5","ABS 0,5 mm",IF('Výpis 2'!E24="1","ABS 1 mm",IF('Výpis 2'!E24="2","ABS 2 mm","")))</f>
        <v/>
      </c>
      <c r="J14" s="2" t="str">
        <f>IF('Výpis 2'!F24="5","ABS 0,5 mm",IF('Výpis 2'!F24="1","ABS 1 mm",IF('Výpis 2'!F24="2","ABS 2 mm","")))</f>
        <v/>
      </c>
      <c r="K14" s="2">
        <v>1111</v>
      </c>
      <c r="L14" s="2" t="str">
        <f>IF('Výpis 2'!K24="x","SLEPIT, "&amp;'Výpis 2'!L24,IF('Výpis 2'!K24="xx","SLEPIT ČÁSTĚČNĚ, NEBO S JINÝM MATERIÁLEM !! "&amp;'Výpis 2'!L24,IF('Výpis 2'!L24="","",'Výpis 2'!L24)))</f>
        <v/>
      </c>
    </row>
    <row r="15" spans="1:12" x14ac:dyDescent="0.2">
      <c r="A15" s="116">
        <f>'Výpis 2'!B25</f>
        <v>0</v>
      </c>
      <c r="B15" s="128">
        <f>IF('Výpis 2'!K25="x",'Výpis 2'!G25+4,IF('Výpis 2'!K25="xx",'Výpis 2'!G25+4,IF('Výpis 2'!K25="",'Výpis 2'!G25)))</f>
        <v>0</v>
      </c>
      <c r="C15" s="128">
        <f>IF('Výpis 2'!K25="x",'Výpis 2'!D25+4,IF('Výpis 2'!K25="xx",'Výpis 2'!D25+4,IF('Výpis 2'!K25="",'Výpis 2'!D25)))</f>
        <v>0</v>
      </c>
      <c r="D15" s="115">
        <f>'Výpis 2'!J25+IF('Výpis 2'!K25="x",'Výpis 2'!J25)</f>
        <v>0</v>
      </c>
      <c r="E15" s="114" t="s">
        <v>108</v>
      </c>
      <c r="F15" s="2" t="s">
        <v>110</v>
      </c>
      <c r="G15" s="2" t="str">
        <f>IF('Výpis 2'!H25="5","ABS 0,5 mm",IF('Výpis 2'!H25="1","ABS 1 mm",IF('Výpis 2'!H25="2","ABS 2 mm","")))</f>
        <v/>
      </c>
      <c r="H15" s="2" t="str">
        <f>IF('Výpis 2'!I25="5","ABS 0,5 mm",IF('Výpis 2'!I25="1","ABS 1 mm",IF('Výpis 2'!I25="2","ABS 2 mm","")))</f>
        <v/>
      </c>
      <c r="I15" s="2" t="str">
        <f>IF('Výpis 2'!E25="5","ABS 0,5 mm",IF('Výpis 2'!E25="1","ABS 1 mm",IF('Výpis 2'!E25="2","ABS 2 mm","")))</f>
        <v/>
      </c>
      <c r="J15" s="2" t="str">
        <f>IF('Výpis 2'!F25="5","ABS 0,5 mm",IF('Výpis 2'!F25="1","ABS 1 mm",IF('Výpis 2'!F25="2","ABS 2 mm","")))</f>
        <v/>
      </c>
      <c r="K15" s="2">
        <v>1111</v>
      </c>
      <c r="L15" s="2" t="str">
        <f>IF('Výpis 2'!K25="x","SLEPIT, "&amp;'Výpis 2'!L25,IF('Výpis 2'!K25="xx","SLEPIT ČÁSTĚČNĚ, NEBO S JINÝM MATERIÁLEM !! "&amp;'Výpis 2'!L25,IF('Výpis 2'!L25="","",'Výpis 2'!L25)))</f>
        <v/>
      </c>
    </row>
    <row r="16" spans="1:12" x14ac:dyDescent="0.2">
      <c r="A16" s="116">
        <f>'Výpis 2'!B26</f>
        <v>0</v>
      </c>
      <c r="B16" s="128">
        <f>IF('Výpis 2'!K26="x",'Výpis 2'!G26+4,IF('Výpis 2'!K26="xx",'Výpis 2'!G26+4,IF('Výpis 2'!K26="",'Výpis 2'!G26)))</f>
        <v>0</v>
      </c>
      <c r="C16" s="128">
        <f>IF('Výpis 2'!K26="x",'Výpis 2'!D26+4,IF('Výpis 2'!K26="xx",'Výpis 2'!D26+4,IF('Výpis 2'!K26="",'Výpis 2'!D26)))</f>
        <v>0</v>
      </c>
      <c r="D16" s="115">
        <f>'Výpis 2'!J26+IF('Výpis 2'!K26="x",'Výpis 2'!J26)</f>
        <v>0</v>
      </c>
      <c r="E16" s="114" t="s">
        <v>108</v>
      </c>
      <c r="F16" s="2" t="s">
        <v>110</v>
      </c>
      <c r="G16" s="2" t="str">
        <f>IF('Výpis 2'!H26="5","ABS 0,5 mm",IF('Výpis 2'!H26="1","ABS 1 mm",IF('Výpis 2'!H26="2","ABS 2 mm","")))</f>
        <v/>
      </c>
      <c r="H16" s="2" t="str">
        <f>IF('Výpis 2'!I26="5","ABS 0,5 mm",IF('Výpis 2'!I26="1","ABS 1 mm",IF('Výpis 2'!I26="2","ABS 2 mm","")))</f>
        <v/>
      </c>
      <c r="I16" s="2" t="str">
        <f>IF('Výpis 2'!E26="5","ABS 0,5 mm",IF('Výpis 2'!E26="1","ABS 1 mm",IF('Výpis 2'!E26="2","ABS 2 mm","")))</f>
        <v/>
      </c>
      <c r="J16" s="2" t="str">
        <f>IF('Výpis 2'!F26="5","ABS 0,5 mm",IF('Výpis 2'!F26="1","ABS 1 mm",IF('Výpis 2'!F26="2","ABS 2 mm","")))</f>
        <v/>
      </c>
      <c r="K16" s="2">
        <v>1111</v>
      </c>
      <c r="L16" s="2" t="str">
        <f>IF('Výpis 2'!K26="x","SLEPIT, "&amp;'Výpis 2'!L26,IF('Výpis 2'!K26="xx","SLEPIT ČÁSTĚČNĚ, NEBO S JINÝM MATERIÁLEM !! "&amp;'Výpis 2'!L26,IF('Výpis 2'!L26="","",'Výpis 2'!L26)))</f>
        <v/>
      </c>
    </row>
    <row r="17" spans="1:12" x14ac:dyDescent="0.2">
      <c r="A17" s="116">
        <f>'Výpis 2'!B27</f>
        <v>0</v>
      </c>
      <c r="B17" s="128">
        <f>IF('Výpis 2'!K27="x",'Výpis 2'!G27+4,IF('Výpis 2'!K27="xx",'Výpis 2'!G27+4,IF('Výpis 2'!K27="",'Výpis 2'!G27)))</f>
        <v>0</v>
      </c>
      <c r="C17" s="128">
        <f>IF('Výpis 2'!K27="x",'Výpis 2'!D27+4,IF('Výpis 2'!K27="xx",'Výpis 2'!D27+4,IF('Výpis 2'!K27="",'Výpis 2'!D27)))</f>
        <v>0</v>
      </c>
      <c r="D17" s="115">
        <f>'Výpis 2'!J27+IF('Výpis 2'!K27="x",'Výpis 2'!J27)</f>
        <v>0</v>
      </c>
      <c r="E17" s="114" t="s">
        <v>108</v>
      </c>
      <c r="F17" s="2" t="s">
        <v>110</v>
      </c>
      <c r="G17" s="2" t="str">
        <f>IF('Výpis 2'!H27="5","ABS 0,5 mm",IF('Výpis 2'!H27="1","ABS 1 mm",IF('Výpis 2'!H27="2","ABS 2 mm","")))</f>
        <v/>
      </c>
      <c r="H17" s="2" t="str">
        <f>IF('Výpis 2'!I27="5","ABS 0,5 mm",IF('Výpis 2'!I27="1","ABS 1 mm",IF('Výpis 2'!I27="2","ABS 2 mm","")))</f>
        <v/>
      </c>
      <c r="I17" s="2" t="str">
        <f>IF('Výpis 2'!E27="5","ABS 0,5 mm",IF('Výpis 2'!E27="1","ABS 1 mm",IF('Výpis 2'!E27="2","ABS 2 mm","")))</f>
        <v/>
      </c>
      <c r="J17" s="2" t="str">
        <f>IF('Výpis 2'!F27="5","ABS 0,5 mm",IF('Výpis 2'!F27="1","ABS 1 mm",IF('Výpis 2'!F27="2","ABS 2 mm","")))</f>
        <v/>
      </c>
      <c r="K17" s="2">
        <v>1111</v>
      </c>
      <c r="L17" s="2" t="str">
        <f>IF('Výpis 2'!K27="x","SLEPIT, "&amp;'Výpis 2'!L27,IF('Výpis 2'!K27="xx","SLEPIT ČÁSTĚČNĚ, NEBO S JINÝM MATERIÁLEM !! "&amp;'Výpis 2'!L27,IF('Výpis 2'!L27="","",'Výpis 2'!L27)))</f>
        <v/>
      </c>
    </row>
    <row r="18" spans="1:12" x14ac:dyDescent="0.2">
      <c r="A18" s="116">
        <f>'Výpis 2'!B28</f>
        <v>0</v>
      </c>
      <c r="B18" s="128">
        <f>IF('Výpis 2'!K28="x",'Výpis 2'!G28+4,IF('Výpis 2'!K28="xx",'Výpis 2'!G28+4,IF('Výpis 2'!K28="",'Výpis 2'!G28)))</f>
        <v>0</v>
      </c>
      <c r="C18" s="128">
        <f>IF('Výpis 2'!K28="x",'Výpis 2'!D28+4,IF('Výpis 2'!K28="xx",'Výpis 2'!D28+4,IF('Výpis 2'!K28="",'Výpis 2'!D28)))</f>
        <v>0</v>
      </c>
      <c r="D18" s="115">
        <f>'Výpis 2'!J28+IF('Výpis 2'!K28="x",'Výpis 2'!J28)</f>
        <v>0</v>
      </c>
      <c r="E18" s="114" t="s">
        <v>108</v>
      </c>
      <c r="F18" s="2" t="s">
        <v>110</v>
      </c>
      <c r="G18" s="2" t="str">
        <f>IF('Výpis 2'!H28="5","ABS 0,5 mm",IF('Výpis 2'!H28="1","ABS 1 mm",IF('Výpis 2'!H28="2","ABS 2 mm","")))</f>
        <v/>
      </c>
      <c r="H18" s="2" t="str">
        <f>IF('Výpis 2'!I28="5","ABS 0,5 mm",IF('Výpis 2'!I28="1","ABS 1 mm",IF('Výpis 2'!I28="2","ABS 2 mm","")))</f>
        <v/>
      </c>
      <c r="I18" s="2" t="str">
        <f>IF('Výpis 2'!E28="5","ABS 0,5 mm",IF('Výpis 2'!E28="1","ABS 1 mm",IF('Výpis 2'!E28="2","ABS 2 mm","")))</f>
        <v/>
      </c>
      <c r="J18" s="2" t="str">
        <f>IF('Výpis 2'!F28="5","ABS 0,5 mm",IF('Výpis 2'!F28="1","ABS 1 mm",IF('Výpis 2'!F28="2","ABS 2 mm","")))</f>
        <v/>
      </c>
      <c r="K18" s="2">
        <v>1111</v>
      </c>
      <c r="L18" s="2" t="str">
        <f>IF('Výpis 2'!K28="x","SLEPIT, "&amp;'Výpis 2'!L28,IF('Výpis 2'!K28="xx","SLEPIT ČÁSTĚČNĚ, NEBO S JINÝM MATERIÁLEM !! "&amp;'Výpis 2'!L28,IF('Výpis 2'!L28="","",'Výpis 2'!L28)))</f>
        <v/>
      </c>
    </row>
    <row r="19" spans="1:12" x14ac:dyDescent="0.2">
      <c r="A19" s="116">
        <f>'Výpis 2'!B29</f>
        <v>0</v>
      </c>
      <c r="B19" s="128">
        <f>IF('Výpis 2'!K29="x",'Výpis 2'!G29+4,IF('Výpis 2'!K29="xx",'Výpis 2'!G29+4,IF('Výpis 2'!K29="",'Výpis 2'!G29)))</f>
        <v>0</v>
      </c>
      <c r="C19" s="128">
        <f>IF('Výpis 2'!K29="x",'Výpis 2'!D29+4,IF('Výpis 2'!K29="xx",'Výpis 2'!D29+4,IF('Výpis 2'!K29="",'Výpis 2'!D29)))</f>
        <v>0</v>
      </c>
      <c r="D19" s="115">
        <f>'Výpis 2'!J29+IF('Výpis 2'!K29="x",'Výpis 2'!J29)</f>
        <v>0</v>
      </c>
      <c r="E19" s="114" t="s">
        <v>108</v>
      </c>
      <c r="F19" s="2" t="s">
        <v>110</v>
      </c>
      <c r="G19" s="2" t="str">
        <f>IF('Výpis 2'!H29="5","ABS 0,5 mm",IF('Výpis 2'!H29="1","ABS 1 mm",IF('Výpis 2'!H29="2","ABS 2 mm","")))</f>
        <v/>
      </c>
      <c r="H19" s="2" t="str">
        <f>IF('Výpis 2'!I29="5","ABS 0,5 mm",IF('Výpis 2'!I29="1","ABS 1 mm",IF('Výpis 2'!I29="2","ABS 2 mm","")))</f>
        <v/>
      </c>
      <c r="I19" s="2" t="str">
        <f>IF('Výpis 2'!E29="5","ABS 0,5 mm",IF('Výpis 2'!E29="1","ABS 1 mm",IF('Výpis 2'!E29="2","ABS 2 mm","")))</f>
        <v/>
      </c>
      <c r="J19" s="2" t="str">
        <f>IF('Výpis 2'!F29="5","ABS 0,5 mm",IF('Výpis 2'!F29="1","ABS 1 mm",IF('Výpis 2'!F29="2","ABS 2 mm","")))</f>
        <v/>
      </c>
      <c r="K19" s="2">
        <v>1111</v>
      </c>
      <c r="L19" s="2" t="str">
        <f>IF('Výpis 2'!K29="x","SLEPIT, "&amp;'Výpis 2'!L29,IF('Výpis 2'!K29="xx","SLEPIT ČÁSTĚČNĚ, NEBO S JINÝM MATERIÁLEM !! "&amp;'Výpis 2'!L29,IF('Výpis 2'!L29="","",'Výpis 2'!L29)))</f>
        <v/>
      </c>
    </row>
    <row r="20" spans="1:12" x14ac:dyDescent="0.2">
      <c r="A20" s="116">
        <f>'Výpis 2'!B30</f>
        <v>0</v>
      </c>
      <c r="B20" s="128">
        <f>IF('Výpis 2'!K30="x",'Výpis 2'!G30+4,IF('Výpis 2'!K30="xx",'Výpis 2'!G30+4,IF('Výpis 2'!K30="",'Výpis 2'!G30)))</f>
        <v>0</v>
      </c>
      <c r="C20" s="128">
        <f>IF('Výpis 2'!K30="x",'Výpis 2'!D30+4,IF('Výpis 2'!K30="xx",'Výpis 2'!D30+4,IF('Výpis 2'!K30="",'Výpis 2'!D30)))</f>
        <v>0</v>
      </c>
      <c r="D20" s="115">
        <f>'Výpis 2'!J30+IF('Výpis 2'!K30="x",'Výpis 2'!J30)</f>
        <v>0</v>
      </c>
      <c r="E20" s="114" t="s">
        <v>108</v>
      </c>
      <c r="F20" s="2" t="s">
        <v>110</v>
      </c>
      <c r="G20" s="2" t="str">
        <f>IF('Výpis 2'!H30="5","ABS 0,5 mm",IF('Výpis 2'!H30="1","ABS 1 mm",IF('Výpis 2'!H30="2","ABS 2 mm","")))</f>
        <v/>
      </c>
      <c r="H20" s="2" t="str">
        <f>IF('Výpis 2'!I30="5","ABS 0,5 mm",IF('Výpis 2'!I30="1","ABS 1 mm",IF('Výpis 2'!I30="2","ABS 2 mm","")))</f>
        <v/>
      </c>
      <c r="I20" s="2" t="str">
        <f>IF('Výpis 2'!E30="5","ABS 0,5 mm",IF('Výpis 2'!E30="1","ABS 1 mm",IF('Výpis 2'!E30="2","ABS 2 mm","")))</f>
        <v/>
      </c>
      <c r="J20" s="2" t="str">
        <f>IF('Výpis 2'!F30="5","ABS 0,5 mm",IF('Výpis 2'!F30="1","ABS 1 mm",IF('Výpis 2'!F30="2","ABS 2 mm","")))</f>
        <v/>
      </c>
      <c r="K20" s="2">
        <v>1111</v>
      </c>
      <c r="L20" s="2" t="str">
        <f>IF('Výpis 2'!K30="x","SLEPIT, "&amp;'Výpis 2'!L30,IF('Výpis 2'!K30="xx","SLEPIT ČÁSTĚČNĚ, NEBO S JINÝM MATERIÁLEM !! "&amp;'Výpis 2'!L30,IF('Výpis 2'!L30="","",'Výpis 2'!L30)))</f>
        <v/>
      </c>
    </row>
    <row r="21" spans="1:12" x14ac:dyDescent="0.2">
      <c r="A21" s="116">
        <f>'Výpis 2'!B31</f>
        <v>0</v>
      </c>
      <c r="B21" s="128">
        <f>IF('Výpis 2'!K31="x",'Výpis 2'!G31+4,IF('Výpis 2'!K31="xx",'Výpis 2'!G31+4,IF('Výpis 2'!K31="",'Výpis 2'!G31)))</f>
        <v>0</v>
      </c>
      <c r="C21" s="128">
        <f>IF('Výpis 2'!K31="x",'Výpis 2'!D31+4,IF('Výpis 2'!K31="xx",'Výpis 2'!D31+4,IF('Výpis 2'!K31="",'Výpis 2'!D31)))</f>
        <v>0</v>
      </c>
      <c r="D21" s="115">
        <f>'Výpis 2'!J31+IF('Výpis 2'!K31="x",'Výpis 2'!J31)</f>
        <v>0</v>
      </c>
      <c r="E21" s="114" t="s">
        <v>108</v>
      </c>
      <c r="F21" s="2" t="s">
        <v>110</v>
      </c>
      <c r="G21" s="2" t="str">
        <f>IF('Výpis 2'!H31="5","ABS 0,5 mm",IF('Výpis 2'!H31="1","ABS 1 mm",IF('Výpis 2'!H31="2","ABS 2 mm","")))</f>
        <v/>
      </c>
      <c r="H21" s="2" t="str">
        <f>IF('Výpis 2'!I31="5","ABS 0,5 mm",IF('Výpis 2'!I31="1","ABS 1 mm",IF('Výpis 2'!I31="2","ABS 2 mm","")))</f>
        <v/>
      </c>
      <c r="I21" s="2" t="str">
        <f>IF('Výpis 2'!E31="5","ABS 0,5 mm",IF('Výpis 2'!E31="1","ABS 1 mm",IF('Výpis 2'!E31="2","ABS 2 mm","")))</f>
        <v/>
      </c>
      <c r="J21" s="2" t="str">
        <f>IF('Výpis 2'!F31="5","ABS 0,5 mm",IF('Výpis 2'!F31="1","ABS 1 mm",IF('Výpis 2'!F31="2","ABS 2 mm","")))</f>
        <v/>
      </c>
      <c r="K21" s="2">
        <v>1111</v>
      </c>
      <c r="L21" s="2" t="str">
        <f>IF('Výpis 2'!K31="x","SLEPIT, "&amp;'Výpis 2'!L31,IF('Výpis 2'!K31="xx","SLEPIT ČÁSTĚČNĚ, NEBO S JINÝM MATERIÁLEM !! "&amp;'Výpis 2'!L31,IF('Výpis 2'!L31="","",'Výpis 2'!L31)))</f>
        <v/>
      </c>
    </row>
    <row r="22" spans="1:12" x14ac:dyDescent="0.2">
      <c r="A22" s="116">
        <f>'Výpis 2'!B32</f>
        <v>0</v>
      </c>
      <c r="B22" s="128">
        <f>IF('Výpis 2'!K32="x",'Výpis 2'!G32+4,IF('Výpis 2'!K32="xx",'Výpis 2'!G32+4,IF('Výpis 2'!K32="",'Výpis 2'!G32)))</f>
        <v>0</v>
      </c>
      <c r="C22" s="128">
        <f>IF('Výpis 2'!K32="x",'Výpis 2'!D32+4,IF('Výpis 2'!K32="xx",'Výpis 2'!D32+4,IF('Výpis 2'!K32="",'Výpis 2'!D32)))</f>
        <v>0</v>
      </c>
      <c r="D22" s="115">
        <f>'Výpis 2'!J32+IF('Výpis 2'!K32="x",'Výpis 2'!J32)</f>
        <v>0</v>
      </c>
      <c r="E22" s="114" t="s">
        <v>108</v>
      </c>
      <c r="F22" s="2" t="s">
        <v>110</v>
      </c>
      <c r="G22" s="2" t="str">
        <f>IF('Výpis 2'!H32="5","ABS 0,5 mm",IF('Výpis 2'!H32="1","ABS 1 mm",IF('Výpis 2'!H32="2","ABS 2 mm","")))</f>
        <v/>
      </c>
      <c r="H22" s="2" t="str">
        <f>IF('Výpis 2'!I32="5","ABS 0,5 mm",IF('Výpis 2'!I32="1","ABS 1 mm",IF('Výpis 2'!I32="2","ABS 2 mm","")))</f>
        <v/>
      </c>
      <c r="I22" s="2" t="str">
        <f>IF('Výpis 2'!E32="5","ABS 0,5 mm",IF('Výpis 2'!E32="1","ABS 1 mm",IF('Výpis 2'!E32="2","ABS 2 mm","")))</f>
        <v/>
      </c>
      <c r="J22" s="2" t="str">
        <f>IF('Výpis 2'!F32="5","ABS 0,5 mm",IF('Výpis 2'!F32="1","ABS 1 mm",IF('Výpis 2'!F32="2","ABS 2 mm","")))</f>
        <v/>
      </c>
      <c r="K22" s="2">
        <v>1111</v>
      </c>
      <c r="L22" s="2" t="str">
        <f>IF('Výpis 2'!K32="x","SLEPIT, "&amp;'Výpis 2'!L32,IF('Výpis 2'!K32="xx","SLEPIT ČÁSTĚČNĚ, NEBO S JINÝM MATERIÁLEM !! "&amp;'Výpis 2'!L32,IF('Výpis 2'!L32="","",'Výpis 2'!L32)))</f>
        <v/>
      </c>
    </row>
    <row r="23" spans="1:12" x14ac:dyDescent="0.2">
      <c r="A23" s="116">
        <f>'Výpis 2'!B33</f>
        <v>0</v>
      </c>
      <c r="B23" s="128">
        <f>IF('Výpis 2'!K33="x",'Výpis 2'!G33+4,IF('Výpis 2'!K33="xx",'Výpis 2'!G33+4,IF('Výpis 2'!K33="",'Výpis 2'!G33)))</f>
        <v>0</v>
      </c>
      <c r="C23" s="128">
        <f>IF('Výpis 2'!K33="x",'Výpis 2'!D33+4,IF('Výpis 2'!K33="xx",'Výpis 2'!D33+4,IF('Výpis 2'!K33="",'Výpis 2'!D33)))</f>
        <v>0</v>
      </c>
      <c r="D23" s="115">
        <f>'Výpis 2'!J33+IF('Výpis 2'!K33="x",'Výpis 2'!J33)</f>
        <v>0</v>
      </c>
      <c r="E23" s="114" t="s">
        <v>108</v>
      </c>
      <c r="F23" s="2" t="s">
        <v>110</v>
      </c>
      <c r="G23" s="2" t="str">
        <f>IF('Výpis 2'!H33="5","ABS 0,5 mm",IF('Výpis 2'!H33="1","ABS 1 mm",IF('Výpis 2'!H33="2","ABS 2 mm","")))</f>
        <v/>
      </c>
      <c r="H23" s="2" t="str">
        <f>IF('Výpis 2'!I33="5","ABS 0,5 mm",IF('Výpis 2'!I33="1","ABS 1 mm",IF('Výpis 2'!I33="2","ABS 2 mm","")))</f>
        <v/>
      </c>
      <c r="I23" s="2" t="str">
        <f>IF('Výpis 2'!E33="5","ABS 0,5 mm",IF('Výpis 2'!E33="1","ABS 1 mm",IF('Výpis 2'!E33="2","ABS 2 mm","")))</f>
        <v/>
      </c>
      <c r="J23" s="2" t="str">
        <f>IF('Výpis 2'!F33="5","ABS 0,5 mm",IF('Výpis 2'!F33="1","ABS 1 mm",IF('Výpis 2'!F33="2","ABS 2 mm","")))</f>
        <v/>
      </c>
      <c r="K23" s="2">
        <v>1111</v>
      </c>
      <c r="L23" s="2" t="str">
        <f>IF('Výpis 2'!K33="x","SLEPIT, "&amp;'Výpis 2'!L33,IF('Výpis 2'!K33="xx","SLEPIT ČÁSTĚČNĚ, NEBO S JINÝM MATERIÁLEM !! "&amp;'Výpis 2'!L33,IF('Výpis 2'!L33="","",'Výpis 2'!L33)))</f>
        <v/>
      </c>
    </row>
    <row r="24" spans="1:12" x14ac:dyDescent="0.2">
      <c r="A24" s="116">
        <f>'Výpis 2'!B34</f>
        <v>0</v>
      </c>
      <c r="B24" s="128">
        <f>IF('Výpis 2'!K34="x",'Výpis 2'!G34+4,IF('Výpis 2'!K34="xx",'Výpis 2'!G34+4,IF('Výpis 2'!K34="",'Výpis 2'!G34)))</f>
        <v>0</v>
      </c>
      <c r="C24" s="128">
        <f>IF('Výpis 2'!K34="x",'Výpis 2'!D34+4,IF('Výpis 2'!K34="xx",'Výpis 2'!D34+4,IF('Výpis 2'!K34="",'Výpis 2'!D34)))</f>
        <v>0</v>
      </c>
      <c r="D24" s="115">
        <f>'Výpis 2'!J34+IF('Výpis 2'!K34="x",'Výpis 2'!J34)</f>
        <v>0</v>
      </c>
      <c r="E24" s="114" t="s">
        <v>108</v>
      </c>
      <c r="F24" s="2" t="s">
        <v>110</v>
      </c>
      <c r="G24" s="2" t="str">
        <f>IF('Výpis 2'!H34="5","ABS 0,5 mm",IF('Výpis 2'!H34="1","ABS 1 mm",IF('Výpis 2'!H34="2","ABS 2 mm","")))</f>
        <v/>
      </c>
      <c r="H24" s="2" t="str">
        <f>IF('Výpis 2'!I34="5","ABS 0,5 mm",IF('Výpis 2'!I34="1","ABS 1 mm",IF('Výpis 2'!I34="2","ABS 2 mm","")))</f>
        <v/>
      </c>
      <c r="I24" s="2" t="str">
        <f>IF('Výpis 2'!E34="5","ABS 0,5 mm",IF('Výpis 2'!E34="1","ABS 1 mm",IF('Výpis 2'!E34="2","ABS 2 mm","")))</f>
        <v/>
      </c>
      <c r="J24" s="2" t="str">
        <f>IF('Výpis 2'!F34="5","ABS 0,5 mm",IF('Výpis 2'!F34="1","ABS 1 mm",IF('Výpis 2'!F34="2","ABS 2 mm","")))</f>
        <v/>
      </c>
      <c r="K24" s="2">
        <v>1111</v>
      </c>
      <c r="L24" s="2" t="str">
        <f>IF('Výpis 2'!K34="x","SLEPIT, "&amp;'Výpis 2'!L34,IF('Výpis 2'!K34="xx","SLEPIT ČÁSTĚČNĚ, NEBO S JINÝM MATERIÁLEM !! "&amp;'Výpis 2'!L34,IF('Výpis 2'!L34="","",'Výpis 2'!L34)))</f>
        <v/>
      </c>
    </row>
    <row r="25" spans="1:12" x14ac:dyDescent="0.2">
      <c r="A25" s="116">
        <f>'Výpis 2'!B35</f>
        <v>0</v>
      </c>
      <c r="B25" s="128">
        <f>IF('Výpis 2'!K35="x",'Výpis 2'!G35+4,IF('Výpis 2'!K35="xx",'Výpis 2'!G35+4,IF('Výpis 2'!K35="",'Výpis 2'!G35)))</f>
        <v>0</v>
      </c>
      <c r="C25" s="128">
        <f>IF('Výpis 2'!K35="x",'Výpis 2'!D35+4,IF('Výpis 2'!K35="xx",'Výpis 2'!D35+4,IF('Výpis 2'!K35="",'Výpis 2'!D35)))</f>
        <v>0</v>
      </c>
      <c r="D25" s="115">
        <f>'Výpis 2'!J35+IF('Výpis 2'!K35="x",'Výpis 2'!J35)</f>
        <v>0</v>
      </c>
      <c r="E25" s="114" t="s">
        <v>108</v>
      </c>
      <c r="F25" s="2" t="s">
        <v>110</v>
      </c>
      <c r="G25" s="2" t="str">
        <f>IF('Výpis 2'!H35="5","ABS 0,5 mm",IF('Výpis 2'!H35="1","ABS 1 mm",IF('Výpis 2'!H35="2","ABS 2 mm","")))</f>
        <v/>
      </c>
      <c r="H25" s="2" t="str">
        <f>IF('Výpis 2'!I35="5","ABS 0,5 mm",IF('Výpis 2'!I35="1","ABS 1 mm",IF('Výpis 2'!I35="2","ABS 2 mm","")))</f>
        <v/>
      </c>
      <c r="I25" s="2" t="str">
        <f>IF('Výpis 2'!E35="5","ABS 0,5 mm",IF('Výpis 2'!E35="1","ABS 1 mm",IF('Výpis 2'!E35="2","ABS 2 mm","")))</f>
        <v/>
      </c>
      <c r="J25" s="2" t="str">
        <f>IF('Výpis 2'!F35="5","ABS 0,5 mm",IF('Výpis 2'!F35="1","ABS 1 mm",IF('Výpis 2'!F35="2","ABS 2 mm","")))</f>
        <v/>
      </c>
      <c r="K25" s="2">
        <v>1111</v>
      </c>
      <c r="L25" s="2" t="str">
        <f>IF('Výpis 2'!K35="x","SLEPIT, "&amp;'Výpis 2'!L35,IF('Výpis 2'!K35="xx","SLEPIT ČÁSTĚČNĚ, NEBO S JINÝM MATERIÁLEM !! "&amp;'Výpis 2'!L35,IF('Výpis 2'!L35="","",'Výpis 2'!L35)))</f>
        <v/>
      </c>
    </row>
    <row r="26" spans="1:12" x14ac:dyDescent="0.2">
      <c r="A26" s="116">
        <f>'Výpis 2'!B36</f>
        <v>0</v>
      </c>
      <c r="B26" s="128">
        <f>IF('Výpis 2'!K36="x",'Výpis 2'!G36+4,IF('Výpis 2'!K36="xx",'Výpis 2'!G36+4,IF('Výpis 2'!K36="",'Výpis 2'!G36)))</f>
        <v>0</v>
      </c>
      <c r="C26" s="128">
        <f>IF('Výpis 2'!K36="x",'Výpis 2'!D36+4,IF('Výpis 2'!K36="xx",'Výpis 2'!D36+4,IF('Výpis 2'!K36="",'Výpis 2'!D36)))</f>
        <v>0</v>
      </c>
      <c r="D26" s="115">
        <f>'Výpis 2'!J36+IF('Výpis 2'!K36="x",'Výpis 2'!J36)</f>
        <v>0</v>
      </c>
      <c r="E26" s="114" t="s">
        <v>108</v>
      </c>
      <c r="F26" s="2" t="s">
        <v>110</v>
      </c>
      <c r="G26" s="2" t="str">
        <f>IF('Výpis 2'!H36="5","ABS 0,5 mm",IF('Výpis 2'!H36="1","ABS 1 mm",IF('Výpis 2'!H36="2","ABS 2 mm","")))</f>
        <v/>
      </c>
      <c r="H26" s="2" t="str">
        <f>IF('Výpis 2'!I36="5","ABS 0,5 mm",IF('Výpis 2'!I36="1","ABS 1 mm",IF('Výpis 2'!I36="2","ABS 2 mm","")))</f>
        <v/>
      </c>
      <c r="I26" s="2" t="str">
        <f>IF('Výpis 2'!E36="5","ABS 0,5 mm",IF('Výpis 2'!E36="1","ABS 1 mm",IF('Výpis 2'!E36="2","ABS 2 mm","")))</f>
        <v/>
      </c>
      <c r="J26" s="2" t="str">
        <f>IF('Výpis 2'!F36="5","ABS 0,5 mm",IF('Výpis 2'!F36="1","ABS 1 mm",IF('Výpis 2'!F36="2","ABS 2 mm","")))</f>
        <v/>
      </c>
      <c r="K26" s="2">
        <v>1111</v>
      </c>
      <c r="L26" s="2" t="str">
        <f>IF('Výpis 2'!K36="x","SLEPIT, "&amp;'Výpis 2'!L36,IF('Výpis 2'!K36="xx","SLEPIT ČÁSTĚČNĚ, NEBO S JINÝM MATERIÁLEM !! "&amp;'Výpis 2'!L36,IF('Výpis 2'!L36="","",'Výpis 2'!L36)))</f>
        <v/>
      </c>
    </row>
    <row r="27" spans="1:12" x14ac:dyDescent="0.2">
      <c r="A27" s="116">
        <f>'Výpis 2'!B37</f>
        <v>0</v>
      </c>
      <c r="B27" s="128">
        <f>IF('Výpis 2'!K37="x",'Výpis 2'!G37+4,IF('Výpis 2'!K37="xx",'Výpis 2'!G37+4,IF('Výpis 2'!K37="",'Výpis 2'!G37)))</f>
        <v>0</v>
      </c>
      <c r="C27" s="128">
        <f>IF('Výpis 2'!K37="x",'Výpis 2'!D37+4,IF('Výpis 2'!K37="xx",'Výpis 2'!D37+4,IF('Výpis 2'!K37="",'Výpis 2'!D37)))</f>
        <v>0</v>
      </c>
      <c r="D27" s="115">
        <f>'Výpis 2'!J37+IF('Výpis 2'!K37="x",'Výpis 2'!J37)</f>
        <v>0</v>
      </c>
      <c r="E27" s="114" t="s">
        <v>108</v>
      </c>
      <c r="F27" s="2" t="s">
        <v>110</v>
      </c>
      <c r="G27" s="2" t="str">
        <f>IF('Výpis 2'!H37="5","ABS 0,5 mm",IF('Výpis 2'!H37="1","ABS 1 mm",IF('Výpis 2'!H37="2","ABS 2 mm","")))</f>
        <v/>
      </c>
      <c r="H27" s="2" t="str">
        <f>IF('Výpis 2'!I37="5","ABS 0,5 mm",IF('Výpis 2'!I37="1","ABS 1 mm",IF('Výpis 2'!I37="2","ABS 2 mm","")))</f>
        <v/>
      </c>
      <c r="I27" s="2" t="str">
        <f>IF('Výpis 2'!E37="5","ABS 0,5 mm",IF('Výpis 2'!E37="1","ABS 1 mm",IF('Výpis 2'!E37="2","ABS 2 mm","")))</f>
        <v/>
      </c>
      <c r="J27" s="2" t="str">
        <f>IF('Výpis 2'!F37="5","ABS 0,5 mm",IF('Výpis 2'!F37="1","ABS 1 mm",IF('Výpis 2'!F37="2","ABS 2 mm","")))</f>
        <v/>
      </c>
      <c r="K27" s="2">
        <v>1111</v>
      </c>
      <c r="L27" s="2" t="str">
        <f>IF('Výpis 2'!K37="x","SLEPIT, "&amp;'Výpis 2'!L37,IF('Výpis 2'!K37="xx","SLEPIT ČÁSTĚČNĚ, NEBO S JINÝM MATERIÁLEM !! "&amp;'Výpis 2'!L37,IF('Výpis 2'!L37="","",'Výpis 2'!L37)))</f>
        <v/>
      </c>
    </row>
    <row r="28" spans="1:12" x14ac:dyDescent="0.2">
      <c r="A28" s="116">
        <f>'Výpis 2'!B38</f>
        <v>0</v>
      </c>
      <c r="B28" s="128">
        <f>IF('Výpis 2'!K38="x",'Výpis 2'!G38+4,IF('Výpis 2'!K38="xx",'Výpis 2'!G38+4,IF('Výpis 2'!K38="",'Výpis 2'!G38)))</f>
        <v>0</v>
      </c>
      <c r="C28" s="128">
        <f>IF('Výpis 2'!K38="x",'Výpis 2'!D38+4,IF('Výpis 2'!K38="xx",'Výpis 2'!D38+4,IF('Výpis 2'!K38="",'Výpis 2'!D38)))</f>
        <v>0</v>
      </c>
      <c r="D28" s="115">
        <f>'Výpis 2'!J38+IF('Výpis 2'!K38="x",'Výpis 2'!J38)</f>
        <v>0</v>
      </c>
      <c r="E28" s="114" t="s">
        <v>108</v>
      </c>
      <c r="F28" s="2" t="s">
        <v>110</v>
      </c>
      <c r="G28" s="2" t="str">
        <f>IF('Výpis 2'!H38="5","ABS 0,5 mm",IF('Výpis 2'!H38="1","ABS 1 mm",IF('Výpis 2'!H38="2","ABS 2 mm","")))</f>
        <v/>
      </c>
      <c r="H28" s="2" t="str">
        <f>IF('Výpis 2'!I38="5","ABS 0,5 mm",IF('Výpis 2'!I38="1","ABS 1 mm",IF('Výpis 2'!I38="2","ABS 2 mm","")))</f>
        <v/>
      </c>
      <c r="I28" s="2" t="str">
        <f>IF('Výpis 2'!E38="5","ABS 0,5 mm",IF('Výpis 2'!E38="1","ABS 1 mm",IF('Výpis 2'!E38="2","ABS 2 mm","")))</f>
        <v/>
      </c>
      <c r="J28" s="2" t="str">
        <f>IF('Výpis 2'!F38="5","ABS 0,5 mm",IF('Výpis 2'!F38="1","ABS 1 mm",IF('Výpis 2'!F38="2","ABS 2 mm","")))</f>
        <v/>
      </c>
      <c r="K28" s="2">
        <v>1111</v>
      </c>
      <c r="L28" s="2" t="str">
        <f>IF('Výpis 2'!K38="x","SLEPIT, "&amp;'Výpis 2'!L38,IF('Výpis 2'!K38="xx","SLEPIT ČÁSTĚČNĚ, NEBO S JINÝM MATERIÁLEM !! "&amp;'Výpis 2'!L38,IF('Výpis 2'!L38="","",'Výpis 2'!L38)))</f>
        <v/>
      </c>
    </row>
    <row r="29" spans="1:12" x14ac:dyDescent="0.2">
      <c r="A29" s="116">
        <f>'Výpis 2'!B39</f>
        <v>0</v>
      </c>
      <c r="B29" s="128">
        <f>IF('Výpis 2'!K39="x",'Výpis 2'!G39+4,IF('Výpis 2'!K39="xx",'Výpis 2'!G39+4,IF('Výpis 2'!K39="",'Výpis 2'!G39)))</f>
        <v>0</v>
      </c>
      <c r="C29" s="128">
        <f>IF('Výpis 2'!K39="x",'Výpis 2'!D39+4,IF('Výpis 2'!K39="xx",'Výpis 2'!D39+4,IF('Výpis 2'!K39="",'Výpis 2'!D39)))</f>
        <v>0</v>
      </c>
      <c r="D29" s="115">
        <f>'Výpis 2'!J39+IF('Výpis 2'!K39="x",'Výpis 2'!J39)</f>
        <v>0</v>
      </c>
      <c r="E29" s="114" t="s">
        <v>108</v>
      </c>
      <c r="F29" s="2" t="s">
        <v>110</v>
      </c>
      <c r="G29" s="2" t="str">
        <f>IF('Výpis 2'!H39="5","ABS 0,5 mm",IF('Výpis 2'!H39="1","ABS 1 mm",IF('Výpis 2'!H39="2","ABS 2 mm","")))</f>
        <v/>
      </c>
      <c r="H29" s="2" t="str">
        <f>IF('Výpis 2'!I39="5","ABS 0,5 mm",IF('Výpis 2'!I39="1","ABS 1 mm",IF('Výpis 2'!I39="2","ABS 2 mm","")))</f>
        <v/>
      </c>
      <c r="I29" s="2" t="str">
        <f>IF('Výpis 2'!E39="5","ABS 0,5 mm",IF('Výpis 2'!E39="1","ABS 1 mm",IF('Výpis 2'!E39="2","ABS 2 mm","")))</f>
        <v/>
      </c>
      <c r="J29" s="2" t="str">
        <f>IF('Výpis 2'!F39="5","ABS 0,5 mm",IF('Výpis 2'!F39="1","ABS 1 mm",IF('Výpis 2'!F39="2","ABS 2 mm","")))</f>
        <v/>
      </c>
      <c r="K29" s="2">
        <v>1111</v>
      </c>
      <c r="L29" s="2" t="str">
        <f>IF('Výpis 2'!K39="x","SLEPIT, "&amp;'Výpis 2'!L39,IF('Výpis 2'!K39="xx","SLEPIT ČÁSTĚČNĚ, NEBO S JINÝM MATERIÁLEM !! "&amp;'Výpis 2'!L39,IF('Výpis 2'!L39="","",'Výpis 2'!L39)))</f>
        <v/>
      </c>
    </row>
    <row r="30" spans="1:12" x14ac:dyDescent="0.2">
      <c r="A30" s="116">
        <f>'Výpis 2'!B40</f>
        <v>0</v>
      </c>
      <c r="B30" s="128">
        <f>IF('Výpis 2'!K40="x",'Výpis 2'!G40+4,IF('Výpis 2'!K40="xx",'Výpis 2'!G40+4,IF('Výpis 2'!K40="",'Výpis 2'!G40)))</f>
        <v>0</v>
      </c>
      <c r="C30" s="128">
        <f>IF('Výpis 2'!K40="x",'Výpis 2'!D40+4,IF('Výpis 2'!K40="xx",'Výpis 2'!D40+4,IF('Výpis 2'!K40="",'Výpis 2'!D40)))</f>
        <v>0</v>
      </c>
      <c r="D30" s="115">
        <f>'Výpis 2'!J40+IF('Výpis 2'!K40="x",'Výpis 2'!J40)</f>
        <v>0</v>
      </c>
      <c r="E30" s="114" t="s">
        <v>108</v>
      </c>
      <c r="F30" s="2" t="s">
        <v>110</v>
      </c>
      <c r="G30" s="2" t="str">
        <f>IF('Výpis 2'!H40="5","ABS 0,5 mm",IF('Výpis 2'!H40="1","ABS 1 mm",IF('Výpis 2'!H40="2","ABS 2 mm","")))</f>
        <v/>
      </c>
      <c r="H30" s="2" t="str">
        <f>IF('Výpis 2'!I40="5","ABS 0,5 mm",IF('Výpis 2'!I40="1","ABS 1 mm",IF('Výpis 2'!I40="2","ABS 2 mm","")))</f>
        <v/>
      </c>
      <c r="I30" s="2" t="str">
        <f>IF('Výpis 2'!E40="5","ABS 0,5 mm",IF('Výpis 2'!E40="1","ABS 1 mm",IF('Výpis 2'!E40="2","ABS 2 mm","")))</f>
        <v/>
      </c>
      <c r="J30" s="2" t="str">
        <f>IF('Výpis 2'!F40="5","ABS 0,5 mm",IF('Výpis 2'!F40="1","ABS 1 mm",IF('Výpis 2'!F40="2","ABS 2 mm","")))</f>
        <v/>
      </c>
      <c r="K30" s="2">
        <v>1111</v>
      </c>
      <c r="L30" s="2" t="str">
        <f>IF('Výpis 2'!K40="x","SLEPIT, "&amp;'Výpis 2'!L40,IF('Výpis 2'!K40="xx","SLEPIT ČÁSTĚČNĚ, NEBO S JINÝM MATERIÁLEM !! "&amp;'Výpis 2'!L40,IF('Výpis 2'!L40="","",'Výpis 2'!L40)))</f>
        <v/>
      </c>
    </row>
    <row r="31" spans="1:12" x14ac:dyDescent="0.2">
      <c r="A31" s="116">
        <f>'Výpis 2'!B41</f>
        <v>0</v>
      </c>
      <c r="B31" s="128">
        <f>IF('Výpis 2'!K41="x",'Výpis 2'!G41+4,IF('Výpis 2'!K41="xx",'Výpis 2'!G41+4,IF('Výpis 2'!K41="",'Výpis 2'!G41)))</f>
        <v>0</v>
      </c>
      <c r="C31" s="128">
        <f>IF('Výpis 2'!K41="x",'Výpis 2'!D41+4,IF('Výpis 2'!K41="xx",'Výpis 2'!D41+4,IF('Výpis 2'!K41="",'Výpis 2'!D41)))</f>
        <v>0</v>
      </c>
      <c r="D31" s="115">
        <f>'Výpis 2'!J41+IF('Výpis 2'!K41="x",'Výpis 2'!J41)</f>
        <v>0</v>
      </c>
      <c r="E31" s="114" t="s">
        <v>108</v>
      </c>
      <c r="F31" s="2" t="s">
        <v>110</v>
      </c>
      <c r="G31" s="2" t="str">
        <f>IF('Výpis 2'!H41="5","ABS 0,5 mm",IF('Výpis 2'!H41="1","ABS 1 mm",IF('Výpis 2'!H41="2","ABS 2 mm","")))</f>
        <v/>
      </c>
      <c r="H31" s="2" t="str">
        <f>IF('Výpis 2'!I41="5","ABS 0,5 mm",IF('Výpis 2'!I41="1","ABS 1 mm",IF('Výpis 2'!I41="2","ABS 2 mm","")))</f>
        <v/>
      </c>
      <c r="I31" s="2" t="str">
        <f>IF('Výpis 2'!E41="5","ABS 0,5 mm",IF('Výpis 2'!E41="1","ABS 1 mm",IF('Výpis 2'!E41="2","ABS 2 mm","")))</f>
        <v/>
      </c>
      <c r="J31" s="2" t="str">
        <f>IF('Výpis 2'!F41="5","ABS 0,5 mm",IF('Výpis 2'!F41="1","ABS 1 mm",IF('Výpis 2'!F41="2","ABS 2 mm","")))</f>
        <v/>
      </c>
      <c r="K31" s="2">
        <v>1111</v>
      </c>
      <c r="L31" s="2"/>
    </row>
  </sheetData>
  <sheetProtection algorithmName="SHA-512" hashValue="y1qXr0EMDcv5X/RyyjxR16VRXA38Hh6bXK6v8fqa56JMctnJxWxmzWshM5rkkRtnOR0NEc8WnwP1Jf7lyiVoig==" saltValue="GhRhJWgFQVjIcZFz4hd4tg==" spinCount="100000" sheet="1" objects="1" scenarios="1"/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rgb="FFFF0000"/>
  </sheetPr>
  <dimension ref="A1:L36"/>
  <sheetViews>
    <sheetView workbookViewId="0">
      <selection activeCell="A3" sqref="A3"/>
    </sheetView>
  </sheetViews>
  <sheetFormatPr defaultRowHeight="12.75" x14ac:dyDescent="0.2"/>
  <cols>
    <col min="1" max="1" width="23.5703125" customWidth="1"/>
    <col min="2" max="2" width="13.28515625" style="130" bestFit="1" customWidth="1"/>
    <col min="3" max="3" width="13.5703125" style="130" bestFit="1" customWidth="1"/>
    <col min="4" max="4" width="8.140625" bestFit="1" customWidth="1"/>
    <col min="5" max="5" width="7.7109375" bestFit="1" customWidth="1"/>
    <col min="6" max="6" width="14.28515625" bestFit="1" customWidth="1"/>
    <col min="7" max="10" width="14.7109375" customWidth="1"/>
    <col min="11" max="11" width="14.7109375" bestFit="1" customWidth="1"/>
    <col min="12" max="12" width="61.5703125" customWidth="1"/>
  </cols>
  <sheetData>
    <row r="1" spans="1:12" x14ac:dyDescent="0.2">
      <c r="A1" s="113" t="s">
        <v>112</v>
      </c>
      <c r="B1" s="128"/>
      <c r="C1" s="128"/>
      <c r="D1" s="2"/>
      <c r="E1" s="2"/>
      <c r="F1" s="2"/>
      <c r="G1" s="2"/>
      <c r="H1" s="2"/>
      <c r="I1" s="2"/>
      <c r="J1" s="2"/>
      <c r="K1" s="2"/>
      <c r="L1" s="2"/>
    </row>
    <row r="2" spans="1:12" x14ac:dyDescent="0.2">
      <c r="A2" s="113" t="s">
        <v>100</v>
      </c>
      <c r="B2" s="129" t="s">
        <v>99</v>
      </c>
      <c r="C2" s="129" t="s">
        <v>98</v>
      </c>
      <c r="D2" s="114" t="s">
        <v>101</v>
      </c>
      <c r="E2" s="114" t="s">
        <v>102</v>
      </c>
      <c r="F2" s="114" t="s">
        <v>109</v>
      </c>
      <c r="G2" s="114" t="s">
        <v>103</v>
      </c>
      <c r="H2" s="114" t="s">
        <v>104</v>
      </c>
      <c r="I2" s="114" t="s">
        <v>105</v>
      </c>
      <c r="J2" s="114" t="s">
        <v>106</v>
      </c>
      <c r="K2" s="114" t="s">
        <v>107</v>
      </c>
      <c r="L2" s="114" t="s">
        <v>0</v>
      </c>
    </row>
    <row r="3" spans="1:12" x14ac:dyDescent="0.2">
      <c r="A3" s="116">
        <f>'Výpis 3'!B13</f>
        <v>0</v>
      </c>
      <c r="B3" s="128">
        <f>IF('Výpis 3'!K13="x",'Výpis 3'!G13+4,IF('Výpis 3'!K13="xx",'Výpis 3'!G13+4,IF('Výpis 3'!K13="",'Výpis 3'!G13)))</f>
        <v>0</v>
      </c>
      <c r="C3" s="128">
        <f>IF('Výpis 3'!K13="x",'Výpis 3'!D13+4,IF('Výpis 3'!K13="xx",'Výpis 3'!D13+4,IF('Výpis 3'!K13="",'Výpis 3'!D13)))</f>
        <v>0</v>
      </c>
      <c r="D3" s="115">
        <f>'Výpis 3'!J13+IF('Výpis 3'!K13="x",'Výpis 3'!J13)</f>
        <v>0</v>
      </c>
      <c r="E3" s="114" t="s">
        <v>108</v>
      </c>
      <c r="F3" s="2" t="s">
        <v>110</v>
      </c>
      <c r="G3" s="2" t="str">
        <f>IF('Výpis 3'!H13="5","ABS 0,5 mm",IF('Výpis 3'!H13="1","ABS 1 mm",IF('Výpis 3'!H13="2","ABS 2 mm","")))</f>
        <v/>
      </c>
      <c r="H3" s="2" t="str">
        <f>IF('Výpis 3'!I13="5","ABS 0,5 mm",IF('Výpis 3'!I13="1","ABS 1 mm",IF('Výpis 3'!I13="2","ABS 2 mm","")))</f>
        <v/>
      </c>
      <c r="I3" s="2" t="str">
        <f>IF('Výpis 3'!E13="5","ABS 0,5 mm",IF('Výpis 3'!E13="1","ABS 1 mm",IF('Výpis 3'!E13="2","ABS 2 mm","")))</f>
        <v/>
      </c>
      <c r="J3" s="2" t="str">
        <f>IF('Výpis 3'!F13="5","ABS 0,5 mm",IF('Výpis 3'!F13="1","ABS 1 mm",IF('Výpis 3'!F13="2","ABS 2 mm","")))</f>
        <v/>
      </c>
      <c r="K3" s="2">
        <v>1111</v>
      </c>
      <c r="L3" s="2" t="str">
        <f>IF('Výpis 3'!K13="x","SLEPIT, "&amp;'Výpis 3'!L13,IF('Výpis 3'!K13="xx","SLEPIT ČÁSTĚČNĚ, NEBO S JINÝM MATERIÁLEM !! "&amp;'Výpis 3'!L13,IF('Výpis 3'!L13="","",'Výpis 3'!L13)))</f>
        <v/>
      </c>
    </row>
    <row r="4" spans="1:12" x14ac:dyDescent="0.2">
      <c r="A4" s="116">
        <f>'Výpis 3'!B14</f>
        <v>0</v>
      </c>
      <c r="B4" s="128">
        <f>IF('Výpis 3'!K14="x",'Výpis 3'!G14+4,IF('Výpis 3'!K14="xx",'Výpis 3'!G14+4,IF('Výpis 3'!K14="",'Výpis 3'!G14)))</f>
        <v>0</v>
      </c>
      <c r="C4" s="128">
        <f>IF('Výpis 3'!K14="x",'Výpis 3'!D14+4,IF('Výpis 3'!K14="xx",'Výpis 3'!D14+4,IF('Výpis 3'!K14="",'Výpis 3'!D14)))</f>
        <v>0</v>
      </c>
      <c r="D4" s="115">
        <f>'Výpis 3'!J14+IF('Výpis 3'!K14="x",'Výpis 3'!J14)</f>
        <v>0</v>
      </c>
      <c r="E4" s="114" t="s">
        <v>108</v>
      </c>
      <c r="F4" s="2" t="s">
        <v>110</v>
      </c>
      <c r="G4" s="2" t="str">
        <f>IF('Výpis 3'!H14="5","ABS 0,5 mm",IF('Výpis 3'!H14="1","ABS 1 mm",IF('Výpis 3'!H14="2","ABS 2 mm","")))</f>
        <v/>
      </c>
      <c r="H4" s="2" t="str">
        <f>IF('Výpis 3'!I14="5","ABS 0,5 mm",IF('Výpis 3'!I14="1","ABS 1 mm",IF('Výpis 3'!I14="2","ABS 2 mm","")))</f>
        <v/>
      </c>
      <c r="I4" s="2" t="str">
        <f>IF('Výpis 3'!E14="5","ABS 0,5 mm",IF('Výpis 3'!E14="1","ABS 1 mm",IF('Výpis 3'!E14="2","ABS 2 mm","")))</f>
        <v/>
      </c>
      <c r="J4" s="2" t="str">
        <f>IF('Výpis 3'!F14="5","ABS 0,5 mm",IF('Výpis 3'!F14="1","ABS 1 mm",IF('Výpis 3'!F14="2","ABS 2 mm","")))</f>
        <v/>
      </c>
      <c r="K4" s="2">
        <v>1111</v>
      </c>
      <c r="L4" s="2" t="str">
        <f>IF('Výpis 3'!K14="x","SLEPIT, "&amp;'Výpis 3'!L14,IF('Výpis 3'!K14="xx","SLEPIT ČÁSTĚČNĚ, NEBO S JINÝM MATERIÁLEM !! "&amp;'Výpis 3'!L14,IF('Výpis 3'!L14="","",'Výpis 3'!L14)))</f>
        <v/>
      </c>
    </row>
    <row r="5" spans="1:12" x14ac:dyDescent="0.2">
      <c r="A5" s="116">
        <f>'Výpis 3'!B15</f>
        <v>0</v>
      </c>
      <c r="B5" s="128">
        <f>IF('Výpis 3'!K15="x",'Výpis 3'!G15+4,IF('Výpis 3'!K15="xx",'Výpis 3'!G15+4,IF('Výpis 3'!K15="",'Výpis 3'!G15)))</f>
        <v>0</v>
      </c>
      <c r="C5" s="128">
        <f>IF('Výpis 3'!K15="x",'Výpis 3'!D15+4,IF('Výpis 3'!K15="xx",'Výpis 3'!D15+4,IF('Výpis 3'!K15="",'Výpis 3'!D15)))</f>
        <v>0</v>
      </c>
      <c r="D5" s="115">
        <f>'Výpis 3'!J15+IF('Výpis 3'!K15="x",'Výpis 3'!J15)</f>
        <v>0</v>
      </c>
      <c r="E5" s="114" t="s">
        <v>108</v>
      </c>
      <c r="F5" s="2" t="s">
        <v>110</v>
      </c>
      <c r="G5" s="2" t="str">
        <f>IF('Výpis 3'!H15="5","ABS 0,5 mm",IF('Výpis 3'!H15="1","ABS 1 mm",IF('Výpis 3'!H15="2","ABS 2 mm","")))</f>
        <v/>
      </c>
      <c r="H5" s="2" t="str">
        <f>IF('Výpis 3'!I15="5","ABS 0,5 mm",IF('Výpis 3'!I15="1","ABS 1 mm",IF('Výpis 3'!I15="2","ABS 2 mm","")))</f>
        <v/>
      </c>
      <c r="I5" s="2" t="str">
        <f>IF('Výpis 3'!E15="5","ABS 0,5 mm",IF('Výpis 3'!E15="1","ABS 1 mm",IF('Výpis 3'!E15="2","ABS 2 mm","")))</f>
        <v/>
      </c>
      <c r="J5" s="2" t="str">
        <f>IF('Výpis 3'!F15="5","ABS 0,5 mm",IF('Výpis 3'!F15="1","ABS 1 mm",IF('Výpis 3'!F15="2","ABS 2 mm","")))</f>
        <v/>
      </c>
      <c r="K5" s="2">
        <v>1111</v>
      </c>
      <c r="L5" s="2" t="str">
        <f>IF('Výpis 3'!K15="x","SLEPIT, "&amp;'Výpis 3'!L15,IF('Výpis 3'!K15="xx","SLEPIT ČÁSTĚČNĚ, NEBO S JINÝM MATERIÁLEM !! "&amp;'Výpis 3'!L15,IF('Výpis 3'!L15="","",'Výpis 3'!L15)))</f>
        <v/>
      </c>
    </row>
    <row r="6" spans="1:12" x14ac:dyDescent="0.2">
      <c r="A6" s="116">
        <f>'Výpis 3'!B16</f>
        <v>0</v>
      </c>
      <c r="B6" s="128">
        <f>IF('Výpis 3'!K16="x",'Výpis 3'!G16+4,IF('Výpis 3'!K16="xx",'Výpis 3'!G16+4,IF('Výpis 3'!K16="",'Výpis 3'!G16)))</f>
        <v>0</v>
      </c>
      <c r="C6" s="128">
        <f>IF('Výpis 3'!K16="x",'Výpis 3'!D16+4,IF('Výpis 3'!K16="xx",'Výpis 3'!D16+4,IF('Výpis 3'!K16="",'Výpis 3'!D16)))</f>
        <v>0</v>
      </c>
      <c r="D6" s="115">
        <f>'Výpis 3'!J16+IF('Výpis 3'!K16="x",'Výpis 3'!J16)</f>
        <v>0</v>
      </c>
      <c r="E6" s="114" t="s">
        <v>108</v>
      </c>
      <c r="F6" s="2" t="s">
        <v>110</v>
      </c>
      <c r="G6" s="2" t="str">
        <f>IF('Výpis 3'!H16="5","ABS 0,5 mm",IF('Výpis 3'!H16="1","ABS 1 mm",IF('Výpis 3'!H16="2","ABS 2 mm","")))</f>
        <v/>
      </c>
      <c r="H6" s="2" t="str">
        <f>IF('Výpis 3'!I16="5","ABS 0,5 mm",IF('Výpis 3'!I16="1","ABS 1 mm",IF('Výpis 3'!I16="2","ABS 2 mm","")))</f>
        <v/>
      </c>
      <c r="I6" s="2" t="str">
        <f>IF('Výpis 3'!E16="5","ABS 0,5 mm",IF('Výpis 3'!E16="1","ABS 1 mm",IF('Výpis 3'!E16="2","ABS 2 mm","")))</f>
        <v/>
      </c>
      <c r="J6" s="2" t="str">
        <f>IF('Výpis 3'!F16="5","ABS 0,5 mm",IF('Výpis 3'!F16="1","ABS 1 mm",IF('Výpis 3'!F16="2","ABS 2 mm","")))</f>
        <v/>
      </c>
      <c r="K6" s="2">
        <v>1111</v>
      </c>
      <c r="L6" s="2" t="str">
        <f>IF('Výpis 3'!K16="x","SLEPIT, "&amp;'Výpis 3'!L16,IF('Výpis 3'!K16="xx","SLEPIT ČÁSTĚČNĚ, NEBO S JINÝM MATERIÁLEM !! "&amp;'Výpis 3'!L16,IF('Výpis 3'!L16="","",'Výpis 3'!L16)))</f>
        <v/>
      </c>
    </row>
    <row r="7" spans="1:12" x14ac:dyDescent="0.2">
      <c r="A7" s="116">
        <f>'Výpis 3'!B17</f>
        <v>0</v>
      </c>
      <c r="B7" s="128">
        <f>IF('Výpis 3'!K17="x",'Výpis 3'!G17+4,IF('Výpis 3'!K17="xx",'Výpis 3'!G17+4,IF('Výpis 3'!K17="",'Výpis 3'!G17)))</f>
        <v>0</v>
      </c>
      <c r="C7" s="128">
        <f>IF('Výpis 3'!K17="x",'Výpis 3'!D17+4,IF('Výpis 3'!K17="xx",'Výpis 3'!D17+4,IF('Výpis 3'!K17="",'Výpis 3'!D17)))</f>
        <v>0</v>
      </c>
      <c r="D7" s="115">
        <f>'Výpis 3'!J17+IF('Výpis 3'!K17="x",'Výpis 3'!J17)</f>
        <v>0</v>
      </c>
      <c r="E7" s="114" t="s">
        <v>108</v>
      </c>
      <c r="F7" s="2" t="s">
        <v>110</v>
      </c>
      <c r="G7" s="2" t="str">
        <f>IF('Výpis 3'!H17="5","ABS 0,5 mm",IF('Výpis 3'!H17="1","ABS 1 mm",IF('Výpis 3'!H17="2","ABS 2 mm","")))</f>
        <v/>
      </c>
      <c r="H7" s="2" t="str">
        <f>IF('Výpis 3'!I17="5","ABS 0,5 mm",IF('Výpis 3'!I17="1","ABS 1 mm",IF('Výpis 3'!I17="2","ABS 2 mm","")))</f>
        <v/>
      </c>
      <c r="I7" s="2" t="str">
        <f>IF('Výpis 3'!E17="5","ABS 0,5 mm",IF('Výpis 3'!E17="1","ABS 1 mm",IF('Výpis 3'!E17="2","ABS 2 mm","")))</f>
        <v/>
      </c>
      <c r="J7" s="2" t="str">
        <f>IF('Výpis 3'!F17="5","ABS 0,5 mm",IF('Výpis 3'!F17="1","ABS 1 mm",IF('Výpis 3'!F17="2","ABS 2 mm","")))</f>
        <v/>
      </c>
      <c r="K7" s="2">
        <v>1111</v>
      </c>
      <c r="L7" s="2" t="str">
        <f>IF('Výpis 3'!K17="x","SLEPIT, "&amp;'Výpis 3'!L17,IF('Výpis 3'!K17="xx","SLEPIT ČÁSTĚČNĚ, NEBO S JINÝM MATERIÁLEM !! "&amp;'Výpis 3'!L17,IF('Výpis 3'!L17="","",'Výpis 3'!L17)))</f>
        <v/>
      </c>
    </row>
    <row r="8" spans="1:12" x14ac:dyDescent="0.2">
      <c r="A8" s="116">
        <f>'Výpis 3'!B18</f>
        <v>0</v>
      </c>
      <c r="B8" s="128">
        <f>IF('Výpis 3'!K18="x",'Výpis 3'!G18+4,IF('Výpis 3'!K18="xx",'Výpis 3'!G18+4,IF('Výpis 3'!K18="",'Výpis 3'!G18)))</f>
        <v>0</v>
      </c>
      <c r="C8" s="128">
        <f>IF('Výpis 3'!K18="x",'Výpis 3'!D18+4,IF('Výpis 3'!K18="xx",'Výpis 3'!D18+4,IF('Výpis 3'!K18="",'Výpis 3'!D18)))</f>
        <v>0</v>
      </c>
      <c r="D8" s="115">
        <f>'Výpis 3'!J18+IF('Výpis 3'!K18="x",'Výpis 3'!J18)</f>
        <v>0</v>
      </c>
      <c r="E8" s="114" t="s">
        <v>108</v>
      </c>
      <c r="F8" s="2" t="s">
        <v>110</v>
      </c>
      <c r="G8" s="2" t="str">
        <f>IF('Výpis 3'!H18="5","ABS 0,5 mm",IF('Výpis 3'!H18="1","ABS 1 mm",IF('Výpis 3'!H18="2","ABS 2 mm","")))</f>
        <v/>
      </c>
      <c r="H8" s="2" t="str">
        <f>IF('Výpis 3'!I18="5","ABS 0,5 mm",IF('Výpis 3'!I18="1","ABS 1 mm",IF('Výpis 3'!I18="2","ABS 2 mm","")))</f>
        <v/>
      </c>
      <c r="I8" s="2" t="str">
        <f>IF('Výpis 3'!E18="5","ABS 0,5 mm",IF('Výpis 3'!E18="1","ABS 1 mm",IF('Výpis 3'!E18="2","ABS 2 mm","")))</f>
        <v/>
      </c>
      <c r="J8" s="2" t="str">
        <f>IF('Výpis 3'!F18="5","ABS 0,5 mm",IF('Výpis 3'!F18="1","ABS 1 mm",IF('Výpis 3'!F18="2","ABS 2 mm","")))</f>
        <v/>
      </c>
      <c r="K8" s="2">
        <v>1111</v>
      </c>
      <c r="L8" s="2" t="str">
        <f>IF('Výpis 3'!K18="x","SLEPIT, "&amp;'Výpis 3'!L18,IF('Výpis 3'!K18="xx","SLEPIT ČÁSTĚČNĚ, NEBO S JINÝM MATERIÁLEM !! "&amp;'Výpis 3'!L18,IF('Výpis 3'!L18="","",'Výpis 3'!L18)))</f>
        <v/>
      </c>
    </row>
    <row r="9" spans="1:12" x14ac:dyDescent="0.2">
      <c r="A9" s="116">
        <f>'Výpis 3'!B19</f>
        <v>0</v>
      </c>
      <c r="B9" s="128">
        <f>IF('Výpis 3'!K19="x",'Výpis 3'!G19+4,IF('Výpis 3'!K19="xx",'Výpis 3'!G19+4,IF('Výpis 3'!K19="",'Výpis 3'!G19)))</f>
        <v>0</v>
      </c>
      <c r="C9" s="128">
        <f>IF('Výpis 3'!K19="x",'Výpis 3'!D19+4,IF('Výpis 3'!K19="xx",'Výpis 3'!D19+4,IF('Výpis 3'!K19="",'Výpis 3'!D19)))</f>
        <v>0</v>
      </c>
      <c r="D9" s="115">
        <f>'Výpis 3'!J19+IF('Výpis 3'!K19="x",'Výpis 3'!J19)</f>
        <v>0</v>
      </c>
      <c r="E9" s="114" t="s">
        <v>108</v>
      </c>
      <c r="F9" s="2" t="s">
        <v>110</v>
      </c>
      <c r="G9" s="2" t="str">
        <f>IF('Výpis 3'!H19="5","ABS 0,5 mm",IF('Výpis 3'!H19="1","ABS 1 mm",IF('Výpis 3'!H19="2","ABS 2 mm","")))</f>
        <v/>
      </c>
      <c r="H9" s="2" t="str">
        <f>IF('Výpis 3'!I19="5","ABS 0,5 mm",IF('Výpis 3'!I19="1","ABS 1 mm",IF('Výpis 3'!I19="2","ABS 2 mm","")))</f>
        <v/>
      </c>
      <c r="I9" s="2" t="str">
        <f>IF('Výpis 3'!E19="5","ABS 0,5 mm",IF('Výpis 3'!E19="1","ABS 1 mm",IF('Výpis 3'!E19="2","ABS 2 mm","")))</f>
        <v/>
      </c>
      <c r="J9" s="2" t="str">
        <f>IF('Výpis 3'!F19="5","ABS 0,5 mm",IF('Výpis 3'!F19="1","ABS 1 mm",IF('Výpis 3'!F19="2","ABS 2 mm","")))</f>
        <v/>
      </c>
      <c r="K9" s="2">
        <v>1111</v>
      </c>
      <c r="L9" s="2" t="str">
        <f>IF('Výpis 3'!K19="x","SLEPIT, "&amp;'Výpis 3'!L19,IF('Výpis 3'!K19="xx","SLEPIT ČÁSTĚČNĚ, NEBO S JINÝM MATERIÁLEM !! "&amp;'Výpis 3'!L19,IF('Výpis 3'!L19="","",'Výpis 3'!L19)))</f>
        <v/>
      </c>
    </row>
    <row r="10" spans="1:12" x14ac:dyDescent="0.2">
      <c r="A10" s="116">
        <f>'Výpis 3'!B20</f>
        <v>0</v>
      </c>
      <c r="B10" s="128">
        <f>IF('Výpis 3'!K20="x",'Výpis 3'!G20+4,IF('Výpis 3'!K20="xx",'Výpis 3'!G20+4,IF('Výpis 3'!K20="",'Výpis 3'!G20)))</f>
        <v>0</v>
      </c>
      <c r="C10" s="128">
        <f>IF('Výpis 3'!K20="x",'Výpis 3'!D20+4,IF('Výpis 3'!K20="xx",'Výpis 3'!D20+4,IF('Výpis 3'!K20="",'Výpis 3'!D20)))</f>
        <v>0</v>
      </c>
      <c r="D10" s="115">
        <f>'Výpis 3'!J20+IF('Výpis 3'!K20="x",'Výpis 3'!J20)</f>
        <v>0</v>
      </c>
      <c r="E10" s="114" t="s">
        <v>108</v>
      </c>
      <c r="F10" s="2" t="s">
        <v>110</v>
      </c>
      <c r="G10" s="2" t="str">
        <f>IF('Výpis 3'!H20="5","ABS 0,5 mm",IF('Výpis 3'!H20="1","ABS 1 mm",IF('Výpis 3'!H20="2","ABS 2 mm","")))</f>
        <v/>
      </c>
      <c r="H10" s="2" t="str">
        <f>IF('Výpis 3'!I20="5","ABS 0,5 mm",IF('Výpis 3'!I20="1","ABS 1 mm",IF('Výpis 3'!I20="2","ABS 2 mm","")))</f>
        <v/>
      </c>
      <c r="I10" s="2" t="str">
        <f>IF('Výpis 3'!E20="5","ABS 0,5 mm",IF('Výpis 3'!E20="1","ABS 1 mm",IF('Výpis 3'!E20="2","ABS 2 mm","")))</f>
        <v/>
      </c>
      <c r="J10" s="2" t="str">
        <f>IF('Výpis 3'!F20="5","ABS 0,5 mm",IF('Výpis 3'!F20="1","ABS 1 mm",IF('Výpis 3'!F20="2","ABS 2 mm","")))</f>
        <v/>
      </c>
      <c r="K10" s="2">
        <v>1111</v>
      </c>
      <c r="L10" s="2" t="str">
        <f>IF('Výpis 3'!K20="x","SLEPIT, "&amp;'Výpis 3'!L20,IF('Výpis 3'!K20="xx","SLEPIT ČÁSTĚČNĚ, NEBO S JINÝM MATERIÁLEM !! "&amp;'Výpis 3'!L20,IF('Výpis 3'!L20="","",'Výpis 3'!L20)))</f>
        <v/>
      </c>
    </row>
    <row r="11" spans="1:12" x14ac:dyDescent="0.2">
      <c r="A11" s="116">
        <f>'Výpis 3'!B21</f>
        <v>0</v>
      </c>
      <c r="B11" s="128">
        <f>IF('Výpis 3'!K21="x",'Výpis 3'!G21+4,IF('Výpis 3'!K21="xx",'Výpis 3'!G21+4,IF('Výpis 3'!K21="",'Výpis 3'!G21)))</f>
        <v>0</v>
      </c>
      <c r="C11" s="128">
        <f>IF('Výpis 3'!K21="x",'Výpis 3'!D21+4,IF('Výpis 3'!K21="xx",'Výpis 3'!D21+4,IF('Výpis 3'!K21="",'Výpis 3'!D21)))</f>
        <v>0</v>
      </c>
      <c r="D11" s="115">
        <f>'Výpis 3'!J21+IF('Výpis 3'!K21="x",'Výpis 3'!J21)</f>
        <v>0</v>
      </c>
      <c r="E11" s="114" t="s">
        <v>108</v>
      </c>
      <c r="F11" s="2" t="s">
        <v>110</v>
      </c>
      <c r="G11" s="2" t="str">
        <f>IF('Výpis 3'!H21="5","ABS 0,5 mm",IF('Výpis 3'!H21="1","ABS 1 mm",IF('Výpis 3'!H21="2","ABS 2 mm","")))</f>
        <v/>
      </c>
      <c r="H11" s="2" t="str">
        <f>IF('Výpis 3'!I21="5","ABS 0,5 mm",IF('Výpis 3'!I21="1","ABS 1 mm",IF('Výpis 3'!I21="2","ABS 2 mm","")))</f>
        <v/>
      </c>
      <c r="I11" s="2" t="str">
        <f>IF('Výpis 3'!E21="5","ABS 0,5 mm",IF('Výpis 3'!E21="1","ABS 1 mm",IF('Výpis 3'!E21="2","ABS 2 mm","")))</f>
        <v/>
      </c>
      <c r="J11" s="2" t="str">
        <f>IF('Výpis 3'!F21="5","ABS 0,5 mm",IF('Výpis 3'!F21="1","ABS 1 mm",IF('Výpis 3'!F21="2","ABS 2 mm","")))</f>
        <v/>
      </c>
      <c r="K11" s="2">
        <v>1111</v>
      </c>
      <c r="L11" s="2" t="str">
        <f>IF('Výpis 3'!K21="x","SLEPIT, "&amp;'Výpis 3'!L21,IF('Výpis 3'!K21="xx","SLEPIT ČÁSTĚČNĚ, NEBO S JINÝM MATERIÁLEM !! "&amp;'Výpis 3'!L21,IF('Výpis 3'!L21="","",'Výpis 3'!L21)))</f>
        <v/>
      </c>
    </row>
    <row r="12" spans="1:12" x14ac:dyDescent="0.2">
      <c r="A12" s="116">
        <f>'Výpis 3'!B22</f>
        <v>0</v>
      </c>
      <c r="B12" s="128">
        <f>IF('Výpis 3'!K22="x",'Výpis 3'!G22+4,IF('Výpis 3'!K22="xx",'Výpis 3'!G22+4,IF('Výpis 3'!K22="",'Výpis 3'!G22)))</f>
        <v>0</v>
      </c>
      <c r="C12" s="128">
        <f>IF('Výpis 3'!K22="x",'Výpis 3'!D22+4,IF('Výpis 3'!K22="xx",'Výpis 3'!D22+4,IF('Výpis 3'!K22="",'Výpis 3'!D22)))</f>
        <v>0</v>
      </c>
      <c r="D12" s="115">
        <f>'Výpis 3'!J22+IF('Výpis 3'!K22="x",'Výpis 3'!J22)</f>
        <v>0</v>
      </c>
      <c r="E12" s="114" t="s">
        <v>108</v>
      </c>
      <c r="F12" s="2" t="s">
        <v>110</v>
      </c>
      <c r="G12" s="2" t="str">
        <f>IF('Výpis 3'!H22="5","ABS 0,5 mm",IF('Výpis 3'!H22="1","ABS 1 mm",IF('Výpis 3'!H22="2","ABS 2 mm","")))</f>
        <v/>
      </c>
      <c r="H12" s="2" t="str">
        <f>IF('Výpis 3'!I22="5","ABS 0,5 mm",IF('Výpis 3'!I22="1","ABS 1 mm",IF('Výpis 3'!I22="2","ABS 2 mm","")))</f>
        <v/>
      </c>
      <c r="I12" s="2" t="str">
        <f>IF('Výpis 3'!E22="5","ABS 0,5 mm",IF('Výpis 3'!E22="1","ABS 1 mm",IF('Výpis 3'!E22="2","ABS 2 mm","")))</f>
        <v/>
      </c>
      <c r="J12" s="2" t="str">
        <f>IF('Výpis 3'!F22="5","ABS 0,5 mm",IF('Výpis 3'!F22="1","ABS 1 mm",IF('Výpis 3'!F22="2","ABS 2 mm","")))</f>
        <v/>
      </c>
      <c r="K12" s="2">
        <v>1111</v>
      </c>
      <c r="L12" s="2" t="str">
        <f>IF('Výpis 3'!K22="x","SLEPIT, "&amp;'Výpis 3'!L22,IF('Výpis 3'!K22="xx","SLEPIT ČÁSTĚČNĚ, NEBO S JINÝM MATERIÁLEM !! "&amp;'Výpis 3'!L22,IF('Výpis 3'!L22="","",'Výpis 3'!L22)))</f>
        <v/>
      </c>
    </row>
    <row r="13" spans="1:12" x14ac:dyDescent="0.2">
      <c r="A13" s="116">
        <f>'Výpis 3'!B23</f>
        <v>0</v>
      </c>
      <c r="B13" s="128">
        <f>IF('Výpis 3'!K23="x",'Výpis 3'!G23+4,IF('Výpis 3'!K23="xx",'Výpis 3'!G23+4,IF('Výpis 3'!K23="",'Výpis 3'!G23)))</f>
        <v>0</v>
      </c>
      <c r="C13" s="128">
        <f>IF('Výpis 3'!K23="x",'Výpis 3'!D23+4,IF('Výpis 3'!K23="xx",'Výpis 3'!D23+4,IF('Výpis 3'!K23="",'Výpis 3'!D23)))</f>
        <v>0</v>
      </c>
      <c r="D13" s="115">
        <f>'Výpis 3'!J23+IF('Výpis 3'!K23="x",'Výpis 3'!J23)</f>
        <v>0</v>
      </c>
      <c r="E13" s="114" t="s">
        <v>108</v>
      </c>
      <c r="F13" s="2" t="s">
        <v>110</v>
      </c>
      <c r="G13" s="2" t="str">
        <f>IF('Výpis 3'!H23="5","ABS 0,5 mm",IF('Výpis 3'!H23="1","ABS 1 mm",IF('Výpis 3'!H23="2","ABS 2 mm","")))</f>
        <v/>
      </c>
      <c r="H13" s="2" t="str">
        <f>IF('Výpis 3'!I23="5","ABS 0,5 mm",IF('Výpis 3'!I23="1","ABS 1 mm",IF('Výpis 3'!I23="2","ABS 2 mm","")))</f>
        <v/>
      </c>
      <c r="I13" s="2" t="str">
        <f>IF('Výpis 3'!E23="5","ABS 0,5 mm",IF('Výpis 3'!E23="1","ABS 1 mm",IF('Výpis 3'!E23="2","ABS 2 mm","")))</f>
        <v/>
      </c>
      <c r="J13" s="2" t="str">
        <f>IF('Výpis 3'!F23="5","ABS 0,5 mm",IF('Výpis 3'!F23="1","ABS 1 mm",IF('Výpis 3'!F23="2","ABS 2 mm","")))</f>
        <v/>
      </c>
      <c r="K13" s="2">
        <v>1111</v>
      </c>
      <c r="L13" s="2" t="str">
        <f>IF('Výpis 3'!K23="x","SLEPIT, "&amp;'Výpis 3'!L23,IF('Výpis 3'!K23="xx","SLEPIT ČÁSTĚČNĚ, NEBO S JINÝM MATERIÁLEM !! "&amp;'Výpis 3'!L23,IF('Výpis 3'!L23="","",'Výpis 3'!L23)))</f>
        <v/>
      </c>
    </row>
    <row r="14" spans="1:12" x14ac:dyDescent="0.2">
      <c r="A14" s="116">
        <f>'Výpis 3'!B24</f>
        <v>0</v>
      </c>
      <c r="B14" s="128">
        <f>IF('Výpis 3'!K24="x",'Výpis 3'!G24+4,IF('Výpis 3'!K24="xx",'Výpis 3'!G24+4,IF('Výpis 3'!K24="",'Výpis 3'!G24)))</f>
        <v>0</v>
      </c>
      <c r="C14" s="128">
        <f>IF('Výpis 3'!K24="x",'Výpis 3'!D24+4,IF('Výpis 3'!K24="xx",'Výpis 3'!D24+4,IF('Výpis 3'!K24="",'Výpis 3'!D24)))</f>
        <v>0</v>
      </c>
      <c r="D14" s="115">
        <f>'Výpis 3'!J24+IF('Výpis 3'!K24="x",'Výpis 3'!J24)</f>
        <v>0</v>
      </c>
      <c r="E14" s="114" t="s">
        <v>108</v>
      </c>
      <c r="F14" s="2" t="s">
        <v>110</v>
      </c>
      <c r="G14" s="2" t="str">
        <f>IF('Výpis 3'!H24="5","ABS 0,5 mm",IF('Výpis 3'!H24="1","ABS 1 mm",IF('Výpis 3'!H24="2","ABS 2 mm","")))</f>
        <v/>
      </c>
      <c r="H14" s="2" t="str">
        <f>IF('Výpis 3'!I24="5","ABS 0,5 mm",IF('Výpis 3'!I24="1","ABS 1 mm",IF('Výpis 3'!I24="2","ABS 2 mm","")))</f>
        <v/>
      </c>
      <c r="I14" s="2" t="str">
        <f>IF('Výpis 3'!E24="5","ABS 0,5 mm",IF('Výpis 3'!E24="1","ABS 1 mm",IF('Výpis 3'!E24="2","ABS 2 mm","")))</f>
        <v/>
      </c>
      <c r="J14" s="2" t="str">
        <f>IF('Výpis 3'!F24="5","ABS 0,5 mm",IF('Výpis 3'!F24="1","ABS 1 mm",IF('Výpis 3'!F24="2","ABS 2 mm","")))</f>
        <v/>
      </c>
      <c r="K14" s="2">
        <v>1111</v>
      </c>
      <c r="L14" s="2" t="str">
        <f>IF('Výpis 3'!K24="x","SLEPIT, "&amp;'Výpis 3'!L24,IF('Výpis 3'!K24="xx","SLEPIT ČÁSTĚČNĚ, NEBO S JINÝM MATERIÁLEM !! "&amp;'Výpis 3'!L24,IF('Výpis 3'!L24="","",'Výpis 3'!L24)))</f>
        <v/>
      </c>
    </row>
    <row r="15" spans="1:12" x14ac:dyDescent="0.2">
      <c r="A15" s="116">
        <f>'Výpis 3'!B25</f>
        <v>0</v>
      </c>
      <c r="B15" s="128">
        <f>IF('Výpis 3'!K25="x",'Výpis 3'!G25+4,IF('Výpis 3'!K25="xx",'Výpis 3'!G25+4,IF('Výpis 3'!K25="",'Výpis 3'!G25)))</f>
        <v>0</v>
      </c>
      <c r="C15" s="128">
        <f>IF('Výpis 3'!K25="x",'Výpis 3'!D25+4,IF('Výpis 3'!K25="xx",'Výpis 3'!D25+4,IF('Výpis 3'!K25="",'Výpis 3'!D25)))</f>
        <v>0</v>
      </c>
      <c r="D15" s="115">
        <f>'Výpis 3'!J25+IF('Výpis 3'!K25="x",'Výpis 3'!J25)</f>
        <v>0</v>
      </c>
      <c r="E15" s="114" t="s">
        <v>108</v>
      </c>
      <c r="F15" s="2" t="s">
        <v>110</v>
      </c>
      <c r="G15" s="2" t="str">
        <f>IF('Výpis 3'!H25="5","ABS 0,5 mm",IF('Výpis 3'!H25="1","ABS 1 mm",IF('Výpis 3'!H25="2","ABS 2 mm","")))</f>
        <v/>
      </c>
      <c r="H15" s="2" t="str">
        <f>IF('Výpis 3'!I25="5","ABS 0,5 mm",IF('Výpis 3'!I25="1","ABS 1 mm",IF('Výpis 3'!I25="2","ABS 2 mm","")))</f>
        <v/>
      </c>
      <c r="I15" s="2" t="str">
        <f>IF('Výpis 3'!E25="5","ABS 0,5 mm",IF('Výpis 3'!E25="1","ABS 1 mm",IF('Výpis 3'!E25="2","ABS 2 mm","")))</f>
        <v/>
      </c>
      <c r="J15" s="2" t="str">
        <f>IF('Výpis 3'!F25="5","ABS 0,5 mm",IF('Výpis 3'!F25="1","ABS 1 mm",IF('Výpis 3'!F25="2","ABS 2 mm","")))</f>
        <v/>
      </c>
      <c r="K15" s="2">
        <v>1111</v>
      </c>
      <c r="L15" s="2" t="str">
        <f>IF('Výpis 3'!K25="x","SLEPIT, "&amp;'Výpis 3'!L25,IF('Výpis 3'!K25="xx","SLEPIT ČÁSTĚČNĚ, NEBO S JINÝM MATERIÁLEM !! "&amp;'Výpis 3'!L25,IF('Výpis 3'!L25="","",'Výpis 3'!L25)))</f>
        <v/>
      </c>
    </row>
    <row r="16" spans="1:12" x14ac:dyDescent="0.2">
      <c r="A16" s="116">
        <f>'Výpis 3'!B26</f>
        <v>0</v>
      </c>
      <c r="B16" s="128">
        <f>IF('Výpis 3'!K26="x",'Výpis 3'!G26+4,IF('Výpis 3'!K26="xx",'Výpis 3'!G26+4,IF('Výpis 3'!K26="",'Výpis 3'!G26)))</f>
        <v>0</v>
      </c>
      <c r="C16" s="128">
        <f>IF('Výpis 3'!K26="x",'Výpis 3'!D26+4,IF('Výpis 3'!K26="xx",'Výpis 3'!D26+4,IF('Výpis 3'!K26="",'Výpis 3'!D26)))</f>
        <v>0</v>
      </c>
      <c r="D16" s="115">
        <f>'Výpis 3'!J26+IF('Výpis 3'!K26="x",'Výpis 3'!J26)</f>
        <v>0</v>
      </c>
      <c r="E16" s="114" t="s">
        <v>108</v>
      </c>
      <c r="F16" s="2" t="s">
        <v>110</v>
      </c>
      <c r="G16" s="2" t="str">
        <f>IF('Výpis 3'!H26="5","ABS 0,5 mm",IF('Výpis 3'!H26="1","ABS 1 mm",IF('Výpis 3'!H26="2","ABS 2 mm","")))</f>
        <v/>
      </c>
      <c r="H16" s="2" t="str">
        <f>IF('Výpis 3'!I26="5","ABS 0,5 mm",IF('Výpis 3'!I26="1","ABS 1 mm",IF('Výpis 3'!I26="2","ABS 2 mm","")))</f>
        <v/>
      </c>
      <c r="I16" s="2" t="str">
        <f>IF('Výpis 3'!E26="5","ABS 0,5 mm",IF('Výpis 3'!E26="1","ABS 1 mm",IF('Výpis 3'!E26="2","ABS 2 mm","")))</f>
        <v/>
      </c>
      <c r="J16" s="2" t="str">
        <f>IF('Výpis 3'!F26="5","ABS 0,5 mm",IF('Výpis 3'!F26="1","ABS 1 mm",IF('Výpis 3'!F26="2","ABS 2 mm","")))</f>
        <v/>
      </c>
      <c r="K16" s="2">
        <v>1111</v>
      </c>
      <c r="L16" s="2" t="str">
        <f>IF('Výpis 3'!K26="x","SLEPIT, "&amp;'Výpis 3'!L26,IF('Výpis 3'!K26="xx","SLEPIT ČÁSTĚČNĚ, NEBO S JINÝM MATERIÁLEM !! "&amp;'Výpis 3'!L26,IF('Výpis 3'!L26="","",'Výpis 3'!L26)))</f>
        <v/>
      </c>
    </row>
    <row r="17" spans="1:12" x14ac:dyDescent="0.2">
      <c r="A17" s="116">
        <f>'Výpis 3'!B27</f>
        <v>0</v>
      </c>
      <c r="B17" s="128">
        <f>IF('Výpis 3'!K27="x",'Výpis 3'!G27+4,IF('Výpis 3'!K27="xx",'Výpis 3'!G27+4,IF('Výpis 3'!K27="",'Výpis 3'!G27)))</f>
        <v>0</v>
      </c>
      <c r="C17" s="128">
        <f>IF('Výpis 3'!K27="x",'Výpis 3'!D27+4,IF('Výpis 3'!K27="xx",'Výpis 3'!D27+4,IF('Výpis 3'!K27="",'Výpis 3'!D27)))</f>
        <v>0</v>
      </c>
      <c r="D17" s="115">
        <f>'Výpis 3'!J27+IF('Výpis 3'!K27="x",'Výpis 3'!J27)</f>
        <v>0</v>
      </c>
      <c r="E17" s="114" t="s">
        <v>108</v>
      </c>
      <c r="F17" s="2" t="s">
        <v>110</v>
      </c>
      <c r="G17" s="2" t="str">
        <f>IF('Výpis 3'!H27="5","ABS 0,5 mm",IF('Výpis 3'!H27="1","ABS 1 mm",IF('Výpis 3'!H27="2","ABS 2 mm","")))</f>
        <v/>
      </c>
      <c r="H17" s="2" t="str">
        <f>IF('Výpis 3'!I27="5","ABS 0,5 mm",IF('Výpis 3'!I27="1","ABS 1 mm",IF('Výpis 3'!I27="2","ABS 2 mm","")))</f>
        <v/>
      </c>
      <c r="I17" s="2" t="str">
        <f>IF('Výpis 3'!E27="5","ABS 0,5 mm",IF('Výpis 3'!E27="1","ABS 1 mm",IF('Výpis 3'!E27="2","ABS 2 mm","")))</f>
        <v/>
      </c>
      <c r="J17" s="2" t="str">
        <f>IF('Výpis 3'!F27="5","ABS 0,5 mm",IF('Výpis 3'!F27="1","ABS 1 mm",IF('Výpis 3'!F27="2","ABS 2 mm","")))</f>
        <v/>
      </c>
      <c r="K17" s="2">
        <v>1111</v>
      </c>
      <c r="L17" s="2" t="str">
        <f>IF('Výpis 3'!K27="x","SLEPIT, "&amp;'Výpis 3'!L27,IF('Výpis 3'!K27="xx","SLEPIT ČÁSTĚČNĚ, NEBO S JINÝM MATERIÁLEM !! "&amp;'Výpis 3'!L27,IF('Výpis 3'!L27="","",'Výpis 3'!L27)))</f>
        <v/>
      </c>
    </row>
    <row r="18" spans="1:12" x14ac:dyDescent="0.2">
      <c r="A18" s="116">
        <f>'Výpis 3'!B28</f>
        <v>0</v>
      </c>
      <c r="B18" s="128">
        <f>IF('Výpis 3'!K28="x",'Výpis 3'!G28+4,IF('Výpis 3'!K28="xx",'Výpis 3'!G28+4,IF('Výpis 3'!K28="",'Výpis 3'!G28)))</f>
        <v>0</v>
      </c>
      <c r="C18" s="128">
        <f>IF('Výpis 3'!K28="x",'Výpis 3'!D28+4,IF('Výpis 3'!K28="xx",'Výpis 3'!D28+4,IF('Výpis 3'!K28="",'Výpis 3'!D28)))</f>
        <v>0</v>
      </c>
      <c r="D18" s="115">
        <f>'Výpis 3'!J28+IF('Výpis 3'!K28="x",'Výpis 3'!J28)</f>
        <v>0</v>
      </c>
      <c r="E18" s="114" t="s">
        <v>108</v>
      </c>
      <c r="F18" s="2" t="s">
        <v>110</v>
      </c>
      <c r="G18" s="2" t="str">
        <f>IF('Výpis 3'!H28="5","ABS 0,5 mm",IF('Výpis 3'!H28="1","ABS 1 mm",IF('Výpis 3'!H28="2","ABS 2 mm","")))</f>
        <v/>
      </c>
      <c r="H18" s="2" t="str">
        <f>IF('Výpis 3'!I28="5","ABS 0,5 mm",IF('Výpis 3'!I28="1","ABS 1 mm",IF('Výpis 3'!I28="2","ABS 2 mm","")))</f>
        <v/>
      </c>
      <c r="I18" s="2" t="str">
        <f>IF('Výpis 3'!E28="5","ABS 0,5 mm",IF('Výpis 3'!E28="1","ABS 1 mm",IF('Výpis 3'!E28="2","ABS 2 mm","")))</f>
        <v/>
      </c>
      <c r="J18" s="2" t="str">
        <f>IF('Výpis 3'!F28="5","ABS 0,5 mm",IF('Výpis 3'!F28="1","ABS 1 mm",IF('Výpis 3'!F28="2","ABS 2 mm","")))</f>
        <v/>
      </c>
      <c r="K18" s="2">
        <v>1111</v>
      </c>
      <c r="L18" s="2" t="str">
        <f>IF('Výpis 3'!K28="x","SLEPIT, "&amp;'Výpis 3'!L28,IF('Výpis 3'!K28="xx","SLEPIT ČÁSTĚČNĚ, NEBO S JINÝM MATERIÁLEM !! "&amp;'Výpis 3'!L28,IF('Výpis 3'!L28="","",'Výpis 3'!L28)))</f>
        <v/>
      </c>
    </row>
    <row r="19" spans="1:12" x14ac:dyDescent="0.2">
      <c r="A19" s="116">
        <f>'Výpis 3'!B29</f>
        <v>0</v>
      </c>
      <c r="B19" s="128">
        <f>IF('Výpis 3'!K29="x",'Výpis 3'!G29+4,IF('Výpis 3'!K29="xx",'Výpis 3'!G29+4,IF('Výpis 3'!K29="",'Výpis 3'!G29)))</f>
        <v>0</v>
      </c>
      <c r="C19" s="128">
        <f>IF('Výpis 3'!K29="x",'Výpis 3'!D29+4,IF('Výpis 3'!K29="xx",'Výpis 3'!D29+4,IF('Výpis 3'!K29="",'Výpis 3'!D29)))</f>
        <v>0</v>
      </c>
      <c r="D19" s="115">
        <f>'Výpis 3'!J29+IF('Výpis 3'!K29="x",'Výpis 3'!J29)</f>
        <v>0</v>
      </c>
      <c r="E19" s="114" t="s">
        <v>108</v>
      </c>
      <c r="F19" s="2" t="s">
        <v>110</v>
      </c>
      <c r="G19" s="2" t="str">
        <f>IF('Výpis 3'!H29="5","ABS 0,5 mm",IF('Výpis 3'!H29="1","ABS 1 mm",IF('Výpis 3'!H29="2","ABS 2 mm","")))</f>
        <v/>
      </c>
      <c r="H19" s="2" t="str">
        <f>IF('Výpis 3'!I29="5","ABS 0,5 mm",IF('Výpis 3'!I29="1","ABS 1 mm",IF('Výpis 3'!I29="2","ABS 2 mm","")))</f>
        <v/>
      </c>
      <c r="I19" s="2" t="str">
        <f>IF('Výpis 3'!E29="5","ABS 0,5 mm",IF('Výpis 3'!E29="1","ABS 1 mm",IF('Výpis 3'!E29="2","ABS 2 mm","")))</f>
        <v/>
      </c>
      <c r="J19" s="2" t="str">
        <f>IF('Výpis 3'!F29="5","ABS 0,5 mm",IF('Výpis 3'!F29="1","ABS 1 mm",IF('Výpis 3'!F29="2","ABS 2 mm","")))</f>
        <v/>
      </c>
      <c r="K19" s="2">
        <v>1111</v>
      </c>
      <c r="L19" s="2" t="str">
        <f>IF('Výpis 3'!K29="x","SLEPIT, "&amp;'Výpis 3'!L29,IF('Výpis 3'!K29="xx","SLEPIT ČÁSTĚČNĚ, NEBO S JINÝM MATERIÁLEM !! "&amp;'Výpis 3'!L29,IF('Výpis 3'!L29="","",'Výpis 3'!L29)))</f>
        <v/>
      </c>
    </row>
    <row r="20" spans="1:12" x14ac:dyDescent="0.2">
      <c r="A20" s="116">
        <f>'Výpis 3'!B30</f>
        <v>0</v>
      </c>
      <c r="B20" s="128">
        <f>IF('Výpis 3'!K30="x",'Výpis 3'!G30+4,IF('Výpis 3'!K30="xx",'Výpis 3'!G30+4,IF('Výpis 3'!K30="",'Výpis 3'!G30)))</f>
        <v>0</v>
      </c>
      <c r="C20" s="128">
        <f>IF('Výpis 3'!K30="x",'Výpis 3'!D30+4,IF('Výpis 3'!K30="xx",'Výpis 3'!D30+4,IF('Výpis 3'!K30="",'Výpis 3'!D30)))</f>
        <v>0</v>
      </c>
      <c r="D20" s="115">
        <f>'Výpis 3'!J30+IF('Výpis 3'!K30="x",'Výpis 3'!J30)</f>
        <v>0</v>
      </c>
      <c r="E20" s="114" t="s">
        <v>108</v>
      </c>
      <c r="F20" s="2" t="s">
        <v>110</v>
      </c>
      <c r="G20" s="2" t="str">
        <f>IF('Výpis 3'!H30="5","ABS 0,5 mm",IF('Výpis 3'!H30="1","ABS 1 mm",IF('Výpis 3'!H30="2","ABS 2 mm","")))</f>
        <v/>
      </c>
      <c r="H20" s="2" t="str">
        <f>IF('Výpis 3'!I30="5","ABS 0,5 mm",IF('Výpis 3'!I30="1","ABS 1 mm",IF('Výpis 3'!I30="2","ABS 2 mm","")))</f>
        <v/>
      </c>
      <c r="I20" s="2" t="str">
        <f>IF('Výpis 3'!E30="5","ABS 0,5 mm",IF('Výpis 3'!E30="1","ABS 1 mm",IF('Výpis 3'!E30="2","ABS 2 mm","")))</f>
        <v/>
      </c>
      <c r="J20" s="2" t="str">
        <f>IF('Výpis 3'!F30="5","ABS 0,5 mm",IF('Výpis 3'!F30="1","ABS 1 mm",IF('Výpis 3'!F30="2","ABS 2 mm","")))</f>
        <v/>
      </c>
      <c r="K20" s="2">
        <v>1111</v>
      </c>
      <c r="L20" s="2" t="str">
        <f>IF('Výpis 3'!K30="x","SLEPIT, "&amp;'Výpis 3'!L30,IF('Výpis 3'!K30="xx","SLEPIT ČÁSTĚČNĚ, NEBO S JINÝM MATERIÁLEM !! "&amp;'Výpis 3'!L30,IF('Výpis 3'!L30="","",'Výpis 3'!L30)))</f>
        <v/>
      </c>
    </row>
    <row r="21" spans="1:12" x14ac:dyDescent="0.2">
      <c r="A21" s="116">
        <f>'Výpis 3'!B31</f>
        <v>0</v>
      </c>
      <c r="B21" s="128">
        <f>IF('Výpis 3'!K31="x",'Výpis 3'!G31+4,IF('Výpis 3'!K31="xx",'Výpis 3'!G31+4,IF('Výpis 3'!K31="",'Výpis 3'!G31)))</f>
        <v>0</v>
      </c>
      <c r="C21" s="128">
        <f>IF('Výpis 3'!K31="x",'Výpis 3'!D31+4,IF('Výpis 3'!K31="xx",'Výpis 3'!D31+4,IF('Výpis 3'!K31="",'Výpis 3'!D31)))</f>
        <v>0</v>
      </c>
      <c r="D21" s="115">
        <f>'Výpis 3'!J31+IF('Výpis 3'!K31="x",'Výpis 3'!J31)</f>
        <v>0</v>
      </c>
      <c r="E21" s="114" t="s">
        <v>108</v>
      </c>
      <c r="F21" s="2" t="s">
        <v>110</v>
      </c>
      <c r="G21" s="2" t="str">
        <f>IF('Výpis 3'!H31="5","ABS 0,5 mm",IF('Výpis 3'!H31="1","ABS 1 mm",IF('Výpis 3'!H31="2","ABS 2 mm","")))</f>
        <v/>
      </c>
      <c r="H21" s="2" t="str">
        <f>IF('Výpis 3'!I31="5","ABS 0,5 mm",IF('Výpis 3'!I31="1","ABS 1 mm",IF('Výpis 3'!I31="2","ABS 2 mm","")))</f>
        <v/>
      </c>
      <c r="I21" s="2" t="str">
        <f>IF('Výpis 3'!E31="5","ABS 0,5 mm",IF('Výpis 3'!E31="1","ABS 1 mm",IF('Výpis 3'!E31="2","ABS 2 mm","")))</f>
        <v/>
      </c>
      <c r="J21" s="2" t="str">
        <f>IF('Výpis 3'!F31="5","ABS 0,5 mm",IF('Výpis 3'!F31="1","ABS 1 mm",IF('Výpis 3'!F31="2","ABS 2 mm","")))</f>
        <v/>
      </c>
      <c r="K21" s="2">
        <v>1111</v>
      </c>
      <c r="L21" s="2" t="str">
        <f>IF('Výpis 3'!K31="x","SLEPIT, "&amp;'Výpis 3'!L31,IF('Výpis 3'!K31="xx","SLEPIT ČÁSTĚČNĚ, NEBO S JINÝM MATERIÁLEM !! "&amp;'Výpis 3'!L31,IF('Výpis 3'!L31="","",'Výpis 3'!L31)))</f>
        <v/>
      </c>
    </row>
    <row r="22" spans="1:12" x14ac:dyDescent="0.2">
      <c r="A22" s="116">
        <f>'Výpis 3'!B32</f>
        <v>0</v>
      </c>
      <c r="B22" s="128">
        <f>IF('Výpis 3'!K32="x",'Výpis 3'!G32+4,IF('Výpis 3'!K32="xx",'Výpis 3'!G32+4,IF('Výpis 3'!K32="",'Výpis 3'!G32)))</f>
        <v>0</v>
      </c>
      <c r="C22" s="128">
        <f>IF('Výpis 3'!K32="x",'Výpis 3'!D32+4,IF('Výpis 3'!K32="xx",'Výpis 3'!D32+4,IF('Výpis 3'!K32="",'Výpis 3'!D32)))</f>
        <v>0</v>
      </c>
      <c r="D22" s="115">
        <f>'Výpis 3'!J32+IF('Výpis 3'!K32="x",'Výpis 3'!J32)</f>
        <v>0</v>
      </c>
      <c r="E22" s="114" t="s">
        <v>108</v>
      </c>
      <c r="F22" s="2" t="s">
        <v>110</v>
      </c>
      <c r="G22" s="2" t="str">
        <f>IF('Výpis 3'!H32="5","ABS 0,5 mm",IF('Výpis 3'!H32="1","ABS 1 mm",IF('Výpis 3'!H32="2","ABS 2 mm","")))</f>
        <v/>
      </c>
      <c r="H22" s="2" t="str">
        <f>IF('Výpis 3'!I32="5","ABS 0,5 mm",IF('Výpis 3'!I32="1","ABS 1 mm",IF('Výpis 3'!I32="2","ABS 2 mm","")))</f>
        <v/>
      </c>
      <c r="I22" s="2" t="str">
        <f>IF('Výpis 3'!E32="5","ABS 0,5 mm",IF('Výpis 3'!E32="1","ABS 1 mm",IF('Výpis 3'!E32="2","ABS 2 mm","")))</f>
        <v/>
      </c>
      <c r="J22" s="2" t="str">
        <f>IF('Výpis 3'!F32="5","ABS 0,5 mm",IF('Výpis 3'!F32="1","ABS 1 mm",IF('Výpis 3'!F32="2","ABS 2 mm","")))</f>
        <v/>
      </c>
      <c r="K22" s="2">
        <v>1111</v>
      </c>
      <c r="L22" s="2" t="str">
        <f>IF('Výpis 3'!K32="x","SLEPIT, "&amp;'Výpis 3'!L32,IF('Výpis 3'!K32="xx","SLEPIT ČÁSTĚČNĚ, NEBO S JINÝM MATERIÁLEM !! "&amp;'Výpis 3'!L32,IF('Výpis 3'!L32="","",'Výpis 3'!L32)))</f>
        <v/>
      </c>
    </row>
    <row r="23" spans="1:12" x14ac:dyDescent="0.2">
      <c r="A23" s="116">
        <f>'Výpis 3'!B33</f>
        <v>0</v>
      </c>
      <c r="B23" s="128">
        <f>IF('Výpis 3'!K33="x",'Výpis 3'!G33+4,IF('Výpis 3'!K33="xx",'Výpis 3'!G33+4,IF('Výpis 3'!K33="",'Výpis 3'!G33)))</f>
        <v>0</v>
      </c>
      <c r="C23" s="128">
        <f>IF('Výpis 3'!K33="x",'Výpis 3'!D33+4,IF('Výpis 3'!K33="xx",'Výpis 3'!D33+4,IF('Výpis 3'!K33="",'Výpis 3'!D33)))</f>
        <v>0</v>
      </c>
      <c r="D23" s="115">
        <f>'Výpis 3'!J33+IF('Výpis 3'!K33="x",'Výpis 3'!J33)</f>
        <v>0</v>
      </c>
      <c r="E23" s="114" t="s">
        <v>108</v>
      </c>
      <c r="F23" s="2" t="s">
        <v>110</v>
      </c>
      <c r="G23" s="2" t="str">
        <f>IF('Výpis 3'!H33="5","ABS 0,5 mm",IF('Výpis 3'!H33="1","ABS 1 mm",IF('Výpis 3'!H33="2","ABS 2 mm","")))</f>
        <v/>
      </c>
      <c r="H23" s="2" t="str">
        <f>IF('Výpis 3'!I33="5","ABS 0,5 mm",IF('Výpis 3'!I33="1","ABS 1 mm",IF('Výpis 3'!I33="2","ABS 2 mm","")))</f>
        <v/>
      </c>
      <c r="I23" s="2" t="str">
        <f>IF('Výpis 3'!E33="5","ABS 0,5 mm",IF('Výpis 3'!E33="1","ABS 1 mm",IF('Výpis 3'!E33="2","ABS 2 mm","")))</f>
        <v/>
      </c>
      <c r="J23" s="2" t="str">
        <f>IF('Výpis 3'!F33="5","ABS 0,5 mm",IF('Výpis 3'!F33="1","ABS 1 mm",IF('Výpis 3'!F33="2","ABS 2 mm","")))</f>
        <v/>
      </c>
      <c r="K23" s="2">
        <v>1111</v>
      </c>
      <c r="L23" s="2" t="str">
        <f>IF('Výpis 3'!K33="x","SLEPIT, "&amp;'Výpis 3'!L33,IF('Výpis 3'!K33="xx","SLEPIT ČÁSTĚČNĚ, NEBO S JINÝM MATERIÁLEM !! "&amp;'Výpis 3'!L33,IF('Výpis 3'!L33="","",'Výpis 3'!L33)))</f>
        <v/>
      </c>
    </row>
    <row r="24" spans="1:12" x14ac:dyDescent="0.2">
      <c r="A24" s="116">
        <f>'Výpis 3'!B34</f>
        <v>0</v>
      </c>
      <c r="B24" s="128">
        <f>IF('Výpis 3'!K34="x",'Výpis 3'!G34+4,IF('Výpis 3'!K34="xx",'Výpis 3'!G34+4,IF('Výpis 3'!K34="",'Výpis 3'!G34)))</f>
        <v>0</v>
      </c>
      <c r="C24" s="128">
        <f>IF('Výpis 3'!K34="x",'Výpis 3'!D34+4,IF('Výpis 3'!K34="xx",'Výpis 3'!D34+4,IF('Výpis 3'!K34="",'Výpis 3'!D34)))</f>
        <v>0</v>
      </c>
      <c r="D24" s="115">
        <f>'Výpis 3'!J34+IF('Výpis 3'!K34="x",'Výpis 3'!J34)</f>
        <v>0</v>
      </c>
      <c r="E24" s="114" t="s">
        <v>108</v>
      </c>
      <c r="F24" s="2" t="s">
        <v>110</v>
      </c>
      <c r="G24" s="2" t="str">
        <f>IF('Výpis 3'!H34="5","ABS 0,5 mm",IF('Výpis 3'!H34="1","ABS 1 mm",IF('Výpis 3'!H34="2","ABS 2 mm","")))</f>
        <v/>
      </c>
      <c r="H24" s="2" t="str">
        <f>IF('Výpis 3'!I34="5","ABS 0,5 mm",IF('Výpis 3'!I34="1","ABS 1 mm",IF('Výpis 3'!I34="2","ABS 2 mm","")))</f>
        <v/>
      </c>
      <c r="I24" s="2" t="str">
        <f>IF('Výpis 3'!E34="5","ABS 0,5 mm",IF('Výpis 3'!E34="1","ABS 1 mm",IF('Výpis 3'!E34="2","ABS 2 mm","")))</f>
        <v/>
      </c>
      <c r="J24" s="2" t="str">
        <f>IF('Výpis 3'!F34="5","ABS 0,5 mm",IF('Výpis 3'!F34="1","ABS 1 mm",IF('Výpis 3'!F34="2","ABS 2 mm","")))</f>
        <v/>
      </c>
      <c r="K24" s="2">
        <v>1111</v>
      </c>
      <c r="L24" s="2" t="str">
        <f>IF('Výpis 3'!K34="x","SLEPIT, "&amp;'Výpis 3'!L34,IF('Výpis 3'!K34="xx","SLEPIT ČÁSTĚČNĚ, NEBO S JINÝM MATERIÁLEM !! "&amp;'Výpis 3'!L34,IF('Výpis 3'!L34="","",'Výpis 3'!L34)))</f>
        <v/>
      </c>
    </row>
    <row r="25" spans="1:12" x14ac:dyDescent="0.2">
      <c r="A25" s="116">
        <f>'Výpis 3'!B35</f>
        <v>0</v>
      </c>
      <c r="B25" s="128">
        <f>IF('Výpis 3'!K35="x",'Výpis 3'!G35+4,IF('Výpis 3'!K35="xx",'Výpis 3'!G35+4,IF('Výpis 3'!K35="",'Výpis 3'!G35)))</f>
        <v>0</v>
      </c>
      <c r="C25" s="128">
        <f>IF('Výpis 3'!K35="x",'Výpis 3'!D35+4,IF('Výpis 3'!K35="xx",'Výpis 3'!D35+4,IF('Výpis 3'!K35="",'Výpis 3'!D35)))</f>
        <v>0</v>
      </c>
      <c r="D25" s="115">
        <f>'Výpis 3'!J35+IF('Výpis 3'!K35="x",'Výpis 3'!J35)</f>
        <v>0</v>
      </c>
      <c r="E25" s="114" t="s">
        <v>108</v>
      </c>
      <c r="F25" s="2" t="s">
        <v>110</v>
      </c>
      <c r="G25" s="2" t="str">
        <f>IF('Výpis 3'!H35="5","ABS 0,5 mm",IF('Výpis 3'!H35="1","ABS 1 mm",IF('Výpis 3'!H35="2","ABS 2 mm","")))</f>
        <v/>
      </c>
      <c r="H25" s="2" t="str">
        <f>IF('Výpis 3'!I35="5","ABS 0,5 mm",IF('Výpis 3'!I35="1","ABS 1 mm",IF('Výpis 3'!I35="2","ABS 2 mm","")))</f>
        <v/>
      </c>
      <c r="I25" s="2" t="str">
        <f>IF('Výpis 3'!E35="5","ABS 0,5 mm",IF('Výpis 3'!E35="1","ABS 1 mm",IF('Výpis 3'!E35="2","ABS 2 mm","")))</f>
        <v/>
      </c>
      <c r="J25" s="2" t="str">
        <f>IF('Výpis 3'!F35="5","ABS 0,5 mm",IF('Výpis 3'!F35="1","ABS 1 mm",IF('Výpis 3'!F35="2","ABS 2 mm","")))</f>
        <v/>
      </c>
      <c r="K25" s="2">
        <v>1111</v>
      </c>
      <c r="L25" s="2" t="str">
        <f>IF('Výpis 3'!K35="x","SLEPIT, "&amp;'Výpis 3'!L35,IF('Výpis 3'!K35="xx","SLEPIT ČÁSTĚČNĚ, NEBO S JINÝM MATERIÁLEM !! "&amp;'Výpis 3'!L35,IF('Výpis 3'!L35="","",'Výpis 3'!L35)))</f>
        <v/>
      </c>
    </row>
    <row r="26" spans="1:12" x14ac:dyDescent="0.2">
      <c r="A26" s="116">
        <f>'Výpis 3'!B36</f>
        <v>0</v>
      </c>
      <c r="B26" s="128">
        <f>IF('Výpis 3'!K36="x",'Výpis 3'!G36+4,IF('Výpis 3'!K36="xx",'Výpis 3'!G36+4,IF('Výpis 3'!K36="",'Výpis 3'!G36)))</f>
        <v>0</v>
      </c>
      <c r="C26" s="128">
        <f>IF('Výpis 3'!K36="x",'Výpis 3'!D36+4,IF('Výpis 3'!K36="xx",'Výpis 3'!D36+4,IF('Výpis 3'!K36="",'Výpis 3'!D36)))</f>
        <v>0</v>
      </c>
      <c r="D26" s="115">
        <f>'Výpis 3'!J36+IF('Výpis 3'!K36="x",'Výpis 3'!J36)</f>
        <v>0</v>
      </c>
      <c r="E26" s="114" t="s">
        <v>108</v>
      </c>
      <c r="F26" s="2" t="s">
        <v>110</v>
      </c>
      <c r="G26" s="2" t="str">
        <f>IF('Výpis 3'!H36="5","ABS 0,5 mm",IF('Výpis 3'!H36="1","ABS 1 mm",IF('Výpis 3'!H36="2","ABS 2 mm","")))</f>
        <v/>
      </c>
      <c r="H26" s="2" t="str">
        <f>IF('Výpis 3'!I36="5","ABS 0,5 mm",IF('Výpis 3'!I36="1","ABS 1 mm",IF('Výpis 3'!I36="2","ABS 2 mm","")))</f>
        <v/>
      </c>
      <c r="I26" s="2" t="str">
        <f>IF('Výpis 3'!E36="5","ABS 0,5 mm",IF('Výpis 3'!E36="1","ABS 1 mm",IF('Výpis 3'!E36="2","ABS 2 mm","")))</f>
        <v/>
      </c>
      <c r="J26" s="2" t="str">
        <f>IF('Výpis 3'!F36="5","ABS 0,5 mm",IF('Výpis 3'!F36="1","ABS 1 mm",IF('Výpis 3'!F36="2","ABS 2 mm","")))</f>
        <v/>
      </c>
      <c r="K26" s="2">
        <v>1111</v>
      </c>
      <c r="L26" s="2" t="str">
        <f>IF('Výpis 3'!K36="x","SLEPIT, "&amp;'Výpis 3'!L36,IF('Výpis 3'!K36="xx","SLEPIT ČÁSTĚČNĚ, NEBO S JINÝM MATERIÁLEM !! "&amp;'Výpis 3'!L36,IF('Výpis 3'!L36="","",'Výpis 3'!L36)))</f>
        <v/>
      </c>
    </row>
    <row r="27" spans="1:12" x14ac:dyDescent="0.2">
      <c r="A27" s="116">
        <f>'Výpis 3'!B37</f>
        <v>0</v>
      </c>
      <c r="B27" s="128">
        <f>IF('Výpis 3'!K37="x",'Výpis 3'!G37+4,IF('Výpis 3'!K37="xx",'Výpis 3'!G37+4,IF('Výpis 3'!K37="",'Výpis 3'!G37)))</f>
        <v>0</v>
      </c>
      <c r="C27" s="128">
        <f>IF('Výpis 3'!K37="x",'Výpis 3'!D37+4,IF('Výpis 3'!K37="xx",'Výpis 3'!D37+4,IF('Výpis 3'!K37="",'Výpis 3'!D37)))</f>
        <v>0</v>
      </c>
      <c r="D27" s="115">
        <f>'Výpis 3'!J37+IF('Výpis 3'!K37="x",'Výpis 3'!J37)</f>
        <v>0</v>
      </c>
      <c r="E27" s="114" t="s">
        <v>108</v>
      </c>
      <c r="F27" s="2" t="s">
        <v>110</v>
      </c>
      <c r="G27" s="2" t="str">
        <f>IF('Výpis 3'!H37="5","ABS 0,5 mm",IF('Výpis 3'!H37="1","ABS 1 mm",IF('Výpis 3'!H37="2","ABS 2 mm","")))</f>
        <v/>
      </c>
      <c r="H27" s="2" t="str">
        <f>IF('Výpis 3'!I37="5","ABS 0,5 mm",IF('Výpis 3'!I37="1","ABS 1 mm",IF('Výpis 3'!I37="2","ABS 2 mm","")))</f>
        <v/>
      </c>
      <c r="I27" s="2" t="str">
        <f>IF('Výpis 3'!E37="5","ABS 0,5 mm",IF('Výpis 3'!E37="1","ABS 1 mm",IF('Výpis 3'!E37="2","ABS 2 mm","")))</f>
        <v/>
      </c>
      <c r="J27" s="2" t="str">
        <f>IF('Výpis 3'!F37="5","ABS 0,5 mm",IF('Výpis 3'!F37="1","ABS 1 mm",IF('Výpis 3'!F37="2","ABS 2 mm","")))</f>
        <v/>
      </c>
      <c r="K27" s="2">
        <v>1111</v>
      </c>
      <c r="L27" s="2" t="str">
        <f>IF('Výpis 3'!K37="x","SLEPIT, "&amp;'Výpis 3'!L37,IF('Výpis 3'!K37="xx","SLEPIT ČÁSTĚČNĚ, NEBO S JINÝM MATERIÁLEM !! "&amp;'Výpis 3'!L37,IF('Výpis 3'!L37="","",'Výpis 3'!L37)))</f>
        <v/>
      </c>
    </row>
    <row r="28" spans="1:12" x14ac:dyDescent="0.2">
      <c r="A28" s="116">
        <f>'Výpis 3'!B38</f>
        <v>0</v>
      </c>
      <c r="B28" s="128">
        <f>IF('Výpis 3'!K38="x",'Výpis 3'!G38+4,IF('Výpis 3'!K38="xx",'Výpis 3'!G38+4,IF('Výpis 3'!K38="",'Výpis 3'!G38)))</f>
        <v>0</v>
      </c>
      <c r="C28" s="128">
        <f>IF('Výpis 3'!K38="x",'Výpis 3'!D38+4,IF('Výpis 3'!K38="xx",'Výpis 3'!D38+4,IF('Výpis 3'!K38="",'Výpis 3'!D38)))</f>
        <v>0</v>
      </c>
      <c r="D28" s="115">
        <f>'Výpis 3'!J38+IF('Výpis 3'!K38="x",'Výpis 3'!J38)</f>
        <v>0</v>
      </c>
      <c r="E28" s="114" t="s">
        <v>108</v>
      </c>
      <c r="F28" s="2" t="s">
        <v>110</v>
      </c>
      <c r="G28" s="2" t="str">
        <f>IF('Výpis 3'!H38="5","ABS 0,5 mm",IF('Výpis 3'!H38="1","ABS 1 mm",IF('Výpis 3'!H38="2","ABS 2 mm","")))</f>
        <v/>
      </c>
      <c r="H28" s="2" t="str">
        <f>IF('Výpis 3'!I38="5","ABS 0,5 mm",IF('Výpis 3'!I38="1","ABS 1 mm",IF('Výpis 3'!I38="2","ABS 2 mm","")))</f>
        <v/>
      </c>
      <c r="I28" s="2" t="str">
        <f>IF('Výpis 3'!E38="5","ABS 0,5 mm",IF('Výpis 3'!E38="1","ABS 1 mm",IF('Výpis 3'!E38="2","ABS 2 mm","")))</f>
        <v/>
      </c>
      <c r="J28" s="2" t="str">
        <f>IF('Výpis 3'!F38="5","ABS 0,5 mm",IF('Výpis 3'!F38="1","ABS 1 mm",IF('Výpis 3'!F38="2","ABS 2 mm","")))</f>
        <v/>
      </c>
      <c r="K28" s="2">
        <v>1111</v>
      </c>
      <c r="L28" s="2" t="str">
        <f>IF('Výpis 3'!K38="x","SLEPIT, "&amp;'Výpis 3'!L38,IF('Výpis 3'!K38="xx","SLEPIT ČÁSTĚČNĚ, NEBO S JINÝM MATERIÁLEM !! "&amp;'Výpis 3'!L38,IF('Výpis 3'!L38="","",'Výpis 3'!L38)))</f>
        <v/>
      </c>
    </row>
    <row r="29" spans="1:12" x14ac:dyDescent="0.2">
      <c r="A29" s="116">
        <f>'Výpis 3'!B39</f>
        <v>0</v>
      </c>
      <c r="B29" s="128">
        <f>IF('Výpis 3'!K39="x",'Výpis 3'!G39+4,IF('Výpis 3'!K39="xx",'Výpis 3'!G39+4,IF('Výpis 3'!K39="",'Výpis 3'!G39)))</f>
        <v>0</v>
      </c>
      <c r="C29" s="128">
        <f>IF('Výpis 3'!K39="x",'Výpis 3'!D39+4,IF('Výpis 3'!K39="xx",'Výpis 3'!D39+4,IF('Výpis 3'!K39="",'Výpis 3'!D39)))</f>
        <v>0</v>
      </c>
      <c r="D29" s="115">
        <f>'Výpis 3'!J39+IF('Výpis 3'!K39="x",'Výpis 3'!J39)</f>
        <v>0</v>
      </c>
      <c r="E29" s="114" t="s">
        <v>108</v>
      </c>
      <c r="F29" s="2" t="s">
        <v>110</v>
      </c>
      <c r="G29" s="2" t="str">
        <f>IF('Výpis 3'!H39="5","ABS 0,5 mm",IF('Výpis 3'!H39="1","ABS 1 mm",IF('Výpis 3'!H39="2","ABS 2 mm","")))</f>
        <v/>
      </c>
      <c r="H29" s="2" t="str">
        <f>IF('Výpis 3'!I39="5","ABS 0,5 mm",IF('Výpis 3'!I39="1","ABS 1 mm",IF('Výpis 3'!I39="2","ABS 2 mm","")))</f>
        <v/>
      </c>
      <c r="I29" s="2" t="str">
        <f>IF('Výpis 3'!E39="5","ABS 0,5 mm",IF('Výpis 3'!E39="1","ABS 1 mm",IF('Výpis 3'!E39="2","ABS 2 mm","")))</f>
        <v/>
      </c>
      <c r="J29" s="2" t="str">
        <f>IF('Výpis 3'!F39="5","ABS 0,5 mm",IF('Výpis 3'!F39="1","ABS 1 mm",IF('Výpis 3'!F39="2","ABS 2 mm","")))</f>
        <v/>
      </c>
      <c r="K29" s="2">
        <v>1111</v>
      </c>
      <c r="L29" s="2" t="str">
        <f>IF('Výpis 3'!K39="x","SLEPIT, "&amp;'Výpis 3'!L39,IF('Výpis 3'!K39="xx","SLEPIT ČÁSTĚČNĚ, NEBO S JINÝM MATERIÁLEM !! "&amp;'Výpis 3'!L39,IF('Výpis 3'!L39="","",'Výpis 3'!L39)))</f>
        <v/>
      </c>
    </row>
    <row r="30" spans="1:12" x14ac:dyDescent="0.2">
      <c r="A30" s="116">
        <f>'Výpis 3'!B40</f>
        <v>0</v>
      </c>
      <c r="B30" s="128">
        <f>IF('Výpis 3'!K40="x",'Výpis 3'!G40+4,IF('Výpis 3'!K40="xx",'Výpis 3'!G40+4,IF('Výpis 3'!K40="",'Výpis 3'!G40)))</f>
        <v>0</v>
      </c>
      <c r="C30" s="128">
        <f>IF('Výpis 3'!K40="x",'Výpis 3'!D40+4,IF('Výpis 3'!K40="xx",'Výpis 3'!D40+4,IF('Výpis 3'!K40="",'Výpis 3'!D40)))</f>
        <v>0</v>
      </c>
      <c r="D30" s="115">
        <f>'Výpis 3'!J40+IF('Výpis 3'!K40="x",'Výpis 3'!J40)</f>
        <v>0</v>
      </c>
      <c r="E30" s="114" t="s">
        <v>108</v>
      </c>
      <c r="F30" s="2" t="s">
        <v>110</v>
      </c>
      <c r="G30" s="2" t="str">
        <f>IF('Výpis 3'!H40="5","ABS 0,5 mm",IF('Výpis 3'!H40="1","ABS 1 mm",IF('Výpis 3'!H40="2","ABS 2 mm","")))</f>
        <v/>
      </c>
      <c r="H30" s="2" t="str">
        <f>IF('Výpis 3'!I40="5","ABS 0,5 mm",IF('Výpis 3'!I40="1","ABS 1 mm",IF('Výpis 3'!I40="2","ABS 2 mm","")))</f>
        <v/>
      </c>
      <c r="I30" s="2" t="str">
        <f>IF('Výpis 3'!E40="5","ABS 0,5 mm",IF('Výpis 3'!E40="1","ABS 1 mm",IF('Výpis 3'!E40="2","ABS 2 mm","")))</f>
        <v/>
      </c>
      <c r="J30" s="2" t="str">
        <f>IF('Výpis 3'!F40="5","ABS 0,5 mm",IF('Výpis 3'!F40="1","ABS 1 mm",IF('Výpis 3'!F40="2","ABS 2 mm","")))</f>
        <v/>
      </c>
      <c r="K30" s="2">
        <v>1111</v>
      </c>
      <c r="L30" s="2" t="str">
        <f>IF('Výpis 3'!K40="x","SLEPIT, "&amp;'Výpis 3'!L40,IF('Výpis 3'!K40="xx","SLEPIT ČÁSTĚČNĚ, NEBO S JINÝM MATERIÁLEM !! "&amp;'Výpis 3'!L40,IF('Výpis 3'!L40="","",'Výpis 3'!L40)))</f>
        <v/>
      </c>
    </row>
    <row r="31" spans="1:12" x14ac:dyDescent="0.2">
      <c r="A31" s="116">
        <f>'Výpis 3'!B41</f>
        <v>0</v>
      </c>
      <c r="B31" s="128">
        <f>IF('Výpis 3'!K41="x",'Výpis 3'!G41+4,IF('Výpis 3'!K41="xx",'Výpis 3'!G41+4,IF('Výpis 3'!K41="",'Výpis 3'!G41)))</f>
        <v>0</v>
      </c>
      <c r="C31" s="128">
        <f>IF('Výpis 3'!K41="x",'Výpis 3'!D41+4,IF('Výpis 3'!K41="xx",'Výpis 3'!D41+4,IF('Výpis 3'!K41="",'Výpis 3'!D41)))</f>
        <v>0</v>
      </c>
      <c r="D31" s="115">
        <f>'Výpis 3'!J41+IF('Výpis 3'!K41="x",'Výpis 3'!J41)</f>
        <v>0</v>
      </c>
      <c r="E31" s="114" t="s">
        <v>108</v>
      </c>
      <c r="F31" s="2" t="s">
        <v>110</v>
      </c>
      <c r="G31" s="2" t="str">
        <f>IF('Výpis 3'!H41="5","ABS 0,5 mm",IF('Výpis 3'!H41="1","ABS 1 mm",IF('Výpis 3'!H41="2","ABS 2 mm","")))</f>
        <v/>
      </c>
      <c r="H31" s="2" t="str">
        <f>IF('Výpis 3'!I41="5","ABS 0,5 mm",IF('Výpis 3'!I41="1","ABS 1 mm",IF('Výpis 3'!I41="2","ABS 2 mm","")))</f>
        <v/>
      </c>
      <c r="I31" s="2" t="str">
        <f>IF('Výpis 3'!E41="5","ABS 0,5 mm",IF('Výpis 3'!E41="1","ABS 1 mm",IF('Výpis 3'!E41="2","ABS 2 mm","")))</f>
        <v/>
      </c>
      <c r="J31" s="2" t="str">
        <f>IF('Výpis 3'!F41="5","ABS 0,5 mm",IF('Výpis 3'!F41="1","ABS 1 mm",IF('Výpis 3'!F41="2","ABS 2 mm","")))</f>
        <v/>
      </c>
      <c r="K31" s="2">
        <v>1111</v>
      </c>
      <c r="L31" s="2" t="str">
        <f>IF('Výpis 3'!K41="x","SLEPIT, "&amp;'Výpis 3'!L41,IF('Výpis 3'!K41="xx","SLEPIT ČÁSTĚČNĚ, NEBO S JINÝM MATERIÁLEM !! "&amp;'Výpis 3'!L41,IF('Výpis 3'!L41="","",'Výpis 3'!L41)))</f>
        <v/>
      </c>
    </row>
    <row r="32" spans="1:12" x14ac:dyDescent="0.2">
      <c r="A32" s="2"/>
      <c r="B32" s="128"/>
      <c r="C32" s="128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">
      <c r="A33" s="2"/>
      <c r="B33" s="128"/>
      <c r="C33" s="128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">
      <c r="A34" s="2"/>
      <c r="B34" s="128"/>
      <c r="C34" s="128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">
      <c r="A35" s="2"/>
      <c r="B35" s="128"/>
      <c r="C35" s="128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2"/>
      <c r="B36" s="128"/>
      <c r="C36" s="128"/>
      <c r="D36" s="2"/>
      <c r="E36" s="2"/>
      <c r="F36" s="2"/>
      <c r="G36" s="2"/>
      <c r="H36" s="2"/>
      <c r="I36" s="2"/>
      <c r="J36" s="2"/>
      <c r="K36" s="2"/>
      <c r="L36" s="2"/>
    </row>
  </sheetData>
  <sheetProtection algorithmName="SHA-512" hashValue="OS+GkU+cZMsrjX6hcztLez8HXeTbyidU1EH7SkJNaNhfURTBRaZrnqZLxZt/L0YuF1kYYBsTcQyqL2tGvEzXfg==" saltValue="3cbGhAG8iDBe6eVFIUKv/Q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CENY</vt:lpstr>
      <vt:lpstr>Výpis 1</vt:lpstr>
      <vt:lpstr>Výpis 2</vt:lpstr>
      <vt:lpstr>Výpis 3</vt:lpstr>
      <vt:lpstr>Data import 1</vt:lpstr>
      <vt:lpstr>Data import 2</vt:lpstr>
      <vt:lpstr>Data import 3</vt:lpstr>
      <vt:lpstr>'Výpis 1'!Oblast_tisku</vt:lpstr>
      <vt:lpstr>'Výpis 2'!Oblast_tisku</vt:lpstr>
      <vt:lpstr>'Výpis 3'!Oblast_tisku</vt:lpstr>
    </vt:vector>
  </TitlesOfParts>
  <Company>K-Interier Morava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Nářezové plány</dc:title>
  <dc:creator>Roman</dc:creator>
  <cp:lastModifiedBy>Jirka-PC</cp:lastModifiedBy>
  <cp:lastPrinted>2015-06-03T06:25:08Z</cp:lastPrinted>
  <dcterms:created xsi:type="dcterms:W3CDTF">2008-03-20T14:06:53Z</dcterms:created>
  <dcterms:modified xsi:type="dcterms:W3CDTF">2022-02-07T13:08:09Z</dcterms:modified>
</cp:coreProperties>
</file>